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01.09.2022 " sheetId="25" r:id="rId1"/>
  </sheets>
  <calcPr calcId="162913"/>
</workbook>
</file>

<file path=xl/calcChain.xml><?xml version="1.0" encoding="utf-8"?>
<calcChain xmlns="http://schemas.openxmlformats.org/spreadsheetml/2006/main">
  <c r="N7" i="25" l="1"/>
  <c r="N78" i="25"/>
  <c r="N75" i="25" s="1"/>
  <c r="N57" i="25"/>
  <c r="O62" i="25"/>
  <c r="N51" i="25"/>
  <c r="N48" i="25"/>
  <c r="N42" i="25"/>
  <c r="N43" i="25"/>
  <c r="N37" i="25"/>
  <c r="N34" i="25"/>
  <c r="N31" i="25"/>
  <c r="N29" i="25"/>
  <c r="N23" i="25"/>
  <c r="N18" i="25"/>
  <c r="N17" i="25" s="1"/>
  <c r="M12" i="25"/>
  <c r="O12" i="25"/>
  <c r="N8" i="25"/>
  <c r="N10" i="25"/>
  <c r="M68" i="25" l="1"/>
  <c r="L68" i="25"/>
  <c r="O68" i="25" s="1"/>
  <c r="H68" i="25"/>
  <c r="H69" i="25"/>
  <c r="L69" i="25"/>
  <c r="O69" i="25" s="1"/>
  <c r="M69" i="25"/>
  <c r="M52" i="25"/>
  <c r="L52" i="25"/>
  <c r="O52" i="25" s="1"/>
  <c r="H52" i="25"/>
  <c r="M49" i="25"/>
  <c r="L49" i="25"/>
  <c r="O49" i="25" s="1"/>
  <c r="H49" i="25"/>
  <c r="M16" i="25"/>
  <c r="L16" i="25"/>
  <c r="O16" i="25" s="1"/>
  <c r="H16" i="25"/>
  <c r="L9" i="25"/>
  <c r="F7" i="25" l="1"/>
  <c r="I7" i="25" l="1"/>
  <c r="J7" i="25" l="1"/>
  <c r="K7" i="25"/>
  <c r="M74" i="25"/>
  <c r="L74" i="25"/>
  <c r="O74" i="25" s="1"/>
  <c r="H74" i="25"/>
  <c r="D75" i="25"/>
  <c r="E75" i="25"/>
  <c r="H75" i="25"/>
  <c r="L75" i="25"/>
  <c r="O75" i="25" s="1"/>
  <c r="M75" i="25"/>
  <c r="G7" i="25" l="1"/>
  <c r="M8" i="25" l="1"/>
  <c r="M9" i="25"/>
  <c r="M10" i="25"/>
  <c r="M11" i="25"/>
  <c r="M13" i="25"/>
  <c r="M14" i="25"/>
  <c r="M15" i="25"/>
  <c r="M17" i="25"/>
  <c r="M18" i="25"/>
  <c r="M19" i="25"/>
  <c r="M20" i="25"/>
  <c r="M21" i="25"/>
  <c r="M22" i="25"/>
  <c r="M23" i="25"/>
  <c r="M24" i="25"/>
  <c r="M25" i="25"/>
  <c r="M26" i="25"/>
  <c r="M27" i="25"/>
  <c r="M28" i="25"/>
  <c r="M29" i="25"/>
  <c r="M30" i="25"/>
  <c r="M31" i="25"/>
  <c r="M32" i="25"/>
  <c r="M33" i="25"/>
  <c r="M34" i="25"/>
  <c r="M35" i="25"/>
  <c r="M36" i="25"/>
  <c r="M37" i="25"/>
  <c r="M38" i="25"/>
  <c r="M39" i="25"/>
  <c r="M40" i="25"/>
  <c r="M41" i="25"/>
  <c r="M42" i="25"/>
  <c r="M43" i="25"/>
  <c r="M44" i="25"/>
  <c r="M45" i="25"/>
  <c r="M46" i="25"/>
  <c r="M47" i="25"/>
  <c r="M48" i="25"/>
  <c r="M50" i="25"/>
  <c r="M51" i="25"/>
  <c r="M53" i="25"/>
  <c r="M54" i="25"/>
  <c r="M55" i="25"/>
  <c r="M56" i="25"/>
  <c r="M57" i="25"/>
  <c r="M58" i="25"/>
  <c r="M59" i="25"/>
  <c r="M60" i="25"/>
  <c r="M61" i="25"/>
  <c r="M62" i="25"/>
  <c r="M63" i="25"/>
  <c r="M64" i="25"/>
  <c r="M66" i="25"/>
  <c r="M67" i="25"/>
  <c r="M70" i="25"/>
  <c r="M71" i="25"/>
  <c r="M72" i="25"/>
  <c r="M73" i="25"/>
  <c r="M76" i="25"/>
  <c r="M77" i="25"/>
  <c r="M78" i="25"/>
  <c r="M79" i="25"/>
  <c r="M80" i="25"/>
  <c r="M7" i="25"/>
  <c r="L10" i="25"/>
  <c r="L11" i="25"/>
  <c r="L12" i="25"/>
  <c r="L13" i="25"/>
  <c r="L14" i="25"/>
  <c r="L15" i="25"/>
  <c r="L17" i="25"/>
  <c r="L18" i="25"/>
  <c r="L19" i="25"/>
  <c r="L20" i="25"/>
  <c r="L21" i="25"/>
  <c r="L22" i="25"/>
  <c r="L23" i="25"/>
  <c r="L24" i="25"/>
  <c r="L25" i="25"/>
  <c r="L26" i="25"/>
  <c r="L27" i="25"/>
  <c r="L28" i="25"/>
  <c r="L29" i="25"/>
  <c r="L30" i="25"/>
  <c r="L31" i="25"/>
  <c r="L32" i="25"/>
  <c r="L33" i="25"/>
  <c r="L34" i="25"/>
  <c r="L35" i="25"/>
  <c r="L36" i="25"/>
  <c r="L37" i="25"/>
  <c r="L38" i="25"/>
  <c r="L39" i="25"/>
  <c r="L40" i="25"/>
  <c r="L41" i="25"/>
  <c r="L42" i="25"/>
  <c r="L43" i="25"/>
  <c r="L44" i="25"/>
  <c r="L45" i="25"/>
  <c r="L46" i="25"/>
  <c r="L47" i="25"/>
  <c r="L48" i="25"/>
  <c r="L50" i="25"/>
  <c r="L51" i="25"/>
  <c r="L53" i="25"/>
  <c r="L54" i="25"/>
  <c r="L55" i="25"/>
  <c r="L56" i="25"/>
  <c r="L58" i="25"/>
  <c r="L59" i="25"/>
  <c r="L60" i="25"/>
  <c r="L61" i="25"/>
  <c r="L62" i="25"/>
  <c r="L63" i="25"/>
  <c r="L64" i="25"/>
  <c r="O64" i="25" s="1"/>
  <c r="L66" i="25"/>
  <c r="L67" i="25"/>
  <c r="L70" i="25"/>
  <c r="L71" i="25"/>
  <c r="L72" i="25"/>
  <c r="L73" i="25"/>
  <c r="L76" i="25"/>
  <c r="L77" i="25"/>
  <c r="L78" i="25"/>
  <c r="L79" i="25"/>
  <c r="L80" i="25"/>
  <c r="L8" i="25"/>
  <c r="H45" i="25" l="1"/>
  <c r="N45" i="25"/>
  <c r="O45" i="25" s="1"/>
  <c r="H66" i="25"/>
  <c r="H62" i="25"/>
  <c r="H63" i="25"/>
  <c r="H64" i="25"/>
  <c r="O80" i="25" l="1"/>
  <c r="O79" i="25" l="1"/>
  <c r="O8" i="25" l="1"/>
  <c r="O9" i="25"/>
  <c r="O10" i="25"/>
  <c r="O11" i="25"/>
  <c r="O13" i="25"/>
  <c r="O14" i="25"/>
  <c r="O15" i="25"/>
  <c r="O17" i="25"/>
  <c r="O18" i="25"/>
  <c r="O19" i="25"/>
  <c r="O20" i="25"/>
  <c r="O21" i="25"/>
  <c r="O22" i="25"/>
  <c r="O23" i="25"/>
  <c r="O24" i="25"/>
  <c r="O25" i="25"/>
  <c r="O26" i="25"/>
  <c r="O27" i="25"/>
  <c r="O28" i="25"/>
  <c r="O29" i="25"/>
  <c r="O30" i="25"/>
  <c r="O31" i="25"/>
  <c r="O32" i="25"/>
  <c r="O33" i="25"/>
  <c r="O35" i="25"/>
  <c r="O36" i="25"/>
  <c r="O37" i="25"/>
  <c r="O38" i="25"/>
  <c r="O39" i="25"/>
  <c r="O40" i="25"/>
  <c r="O41" i="25"/>
  <c r="O42" i="25"/>
  <c r="O43" i="25"/>
  <c r="O44" i="25"/>
  <c r="O46" i="25"/>
  <c r="O47" i="25"/>
  <c r="O48" i="25"/>
  <c r="O50" i="25"/>
  <c r="O51" i="25"/>
  <c r="O53" i="25"/>
  <c r="O54" i="25"/>
  <c r="O55" i="25"/>
  <c r="O56" i="25"/>
  <c r="O57" i="25"/>
  <c r="O58" i="25"/>
  <c r="O59" i="25"/>
  <c r="O60" i="25"/>
  <c r="O61" i="25"/>
  <c r="O63" i="25"/>
  <c r="O67" i="25"/>
  <c r="O70" i="25"/>
  <c r="O71" i="25"/>
  <c r="N72" i="25"/>
  <c r="O72" i="25" s="1"/>
  <c r="O73" i="25"/>
  <c r="O76" i="25"/>
  <c r="O77" i="25"/>
  <c r="L7" i="25"/>
  <c r="O7" i="25" s="1"/>
  <c r="H30" i="25"/>
  <c r="H31" i="25"/>
  <c r="H32" i="25"/>
  <c r="H33" i="25"/>
  <c r="H34" i="25"/>
  <c r="H35" i="25"/>
  <c r="H36" i="25"/>
  <c r="H37" i="25"/>
  <c r="H38" i="25"/>
  <c r="H39" i="25"/>
  <c r="H40" i="25"/>
  <c r="H41" i="25"/>
  <c r="H42" i="25"/>
  <c r="H43" i="25"/>
  <c r="H44" i="25"/>
  <c r="H46" i="25"/>
  <c r="H47" i="25"/>
  <c r="H48" i="25"/>
  <c r="H50" i="25"/>
  <c r="H51" i="25"/>
  <c r="H53" i="25"/>
  <c r="H54" i="25"/>
  <c r="H55" i="25"/>
  <c r="H56" i="25"/>
  <c r="H57" i="25"/>
  <c r="H58" i="25"/>
  <c r="H59" i="25"/>
  <c r="H60" i="25"/>
  <c r="H61" i="25"/>
  <c r="H67" i="25"/>
  <c r="H70" i="25"/>
  <c r="H71" i="25"/>
  <c r="H72" i="25"/>
  <c r="H73" i="25"/>
  <c r="H76" i="25"/>
  <c r="H77" i="25"/>
  <c r="H17" i="25"/>
  <c r="H18" i="25"/>
  <c r="H19" i="25"/>
  <c r="H20" i="25"/>
  <c r="H21" i="25"/>
  <c r="H22" i="25"/>
  <c r="H23" i="25"/>
  <c r="H24" i="25"/>
  <c r="H25" i="25"/>
  <c r="H26" i="25"/>
  <c r="H27" i="25"/>
  <c r="H28" i="25"/>
  <c r="H29" i="25"/>
  <c r="H8" i="25"/>
  <c r="H9" i="25"/>
  <c r="H10" i="25"/>
  <c r="H11" i="25"/>
  <c r="H12" i="25"/>
  <c r="H13" i="25"/>
  <c r="H14" i="25"/>
  <c r="H15" i="25"/>
  <c r="H7" i="25"/>
  <c r="E51" i="25" l="1"/>
  <c r="D51" i="25"/>
  <c r="E48" i="25"/>
  <c r="D48" i="25"/>
  <c r="E43" i="25"/>
  <c r="E42" i="25" s="1"/>
  <c r="D43" i="25"/>
  <c r="D42" i="25" s="1"/>
  <c r="E37" i="25"/>
  <c r="D37" i="25"/>
  <c r="E34" i="25"/>
  <c r="D34" i="25"/>
  <c r="E31" i="25"/>
  <c r="E29" i="25" s="1"/>
  <c r="D31" i="25"/>
  <c r="D29" i="25" s="1"/>
  <c r="E23" i="25"/>
  <c r="D23" i="25"/>
  <c r="E18" i="25"/>
  <c r="E17" i="25" s="1"/>
  <c r="E16" i="25" s="1"/>
  <c r="D18" i="25"/>
  <c r="D17" i="25" s="1"/>
  <c r="D16" i="25" s="1"/>
  <c r="E10" i="25"/>
  <c r="E8" i="25" s="1"/>
  <c r="D10" i="25"/>
  <c r="D8" i="25" s="1"/>
  <c r="O34" i="25" l="1"/>
  <c r="D7" i="25"/>
  <c r="E7" i="25"/>
</calcChain>
</file>

<file path=xl/sharedStrings.xml><?xml version="1.0" encoding="utf-8"?>
<sst xmlns="http://schemas.openxmlformats.org/spreadsheetml/2006/main" count="163" uniqueCount="163">
  <si>
    <t>тыс.руб.</t>
  </si>
  <si>
    <t>№</t>
  </si>
  <si>
    <t>Код бюджетной классификации</t>
  </si>
  <si>
    <t>Наименование</t>
  </si>
  <si>
    <t>1 00 00000 00 0000 000</t>
  </si>
  <si>
    <t>Доходы</t>
  </si>
  <si>
    <t>1 01 00000 00 0000 000</t>
  </si>
  <si>
    <t>Налоги на прибыль, доходы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</si>
  <si>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</si>
  <si>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</si>
  <si>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</si>
  <si>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</si>
  <si>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 xml:space="preserve"> 1 01 02010 01 0000 110</t>
  </si>
  <si>
    <t>НДФЛ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ст.227, 227.1 и 228 НК РФ</t>
  </si>
  <si>
    <t>1 01 02020 01 0000 110</t>
  </si>
  <si>
    <t>НДФЛ с доходов, полученных от осущ-ия деят-ти ф/л, зарегистрир. в качестве ИП, нотариусов, занимающихся частной практикой, адвокатов, учредившие адвокатские кабинеты и др. лиц, занимающихся частной практикой в соответствии со статьями 227 НК РФ</t>
  </si>
  <si>
    <t>1 01 02030 01 0000 110</t>
  </si>
  <si>
    <t>НДФЛ с доходов, полученных физическими лицами в соответствии со ст.228 НК РФ</t>
  </si>
  <si>
    <t>1 01 02040 01 0000 110</t>
  </si>
  <si>
    <t>НДФЛ в виде фиксированных авансовых платежей с доходов, полученных ф/л являющимися иностр. Гр-ми, осуществляющими трудовую деятельность по найму у ф/л на основании патента в соответствии со статьей 227.1 НК РФ</t>
  </si>
  <si>
    <t>1 03 00000 00 0000 000</t>
  </si>
  <si>
    <t>Налоги на товары (работы, 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</si>
  <si>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</si>
  <si>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</si>
  <si>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1 03 02230 01 0000 110</t>
  </si>
  <si>
    <t>1 03 02240 01 0000 110</t>
  </si>
  <si>
    <t>1 03 02250 01 0000 110</t>
  </si>
  <si>
    <t>1 03 02260 01 0000 110</t>
  </si>
  <si>
    <t>1 05 00000 00 0000 000</t>
  </si>
  <si>
    <t>Налоги на совокупный доход</t>
  </si>
  <si>
    <t>1 05 02000 02 0000 110</t>
  </si>
  <si>
    <t>1 05 03000 01 0000 110</t>
  </si>
  <si>
    <t>1 08 00000 00 0000 000</t>
  </si>
  <si>
    <t>Государственная пошлина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</si>
  <si>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</si>
  <si>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</si>
  <si>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</si>
  <si>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</si>
  <si>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гос-ая собственность на которые не разграничена и которые расположенные в границах поселений , а также ср-ва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</si>
  <si>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МР (за исключением земельных участков мун-х бюд-х и автономных учреждений</t>
  </si>
  <si>
    <t>Доходы от сдачи в аренду имущества, составляющего казну МР (за исключением земельных участков)</t>
  </si>
  <si>
    <t>1 12 00000 00 0000 000</t>
  </si>
  <si>
    <t>Платежи при 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</si>
  <si>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</si>
  <si>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</si>
  <si>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</si>
  <si>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1 12 01030 01 0000 120</t>
  </si>
  <si>
    <t>1 12 01041 01 0000 120</t>
  </si>
  <si>
    <t>1 13 00000 00 0000 000</t>
  </si>
  <si>
    <t>Доходы от оказания платных услуг и компенсации затрат государства</t>
  </si>
  <si>
    <t>Доходы, поступающие в порядке возмещения расходов, понесенных в связи с эксплуатацией имущества МР</t>
  </si>
  <si>
    <t>1 14 00000 00 0000 000</t>
  </si>
  <si>
    <t>Доходы от продажи материальных и нематериальных активов</t>
  </si>
  <si>
    <t>Доходы от продажи земельных участков, гос.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</si>
  <si>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собственности МР (за исключением земельных участков мун. бюджетных и автономных учреждений)</t>
  </si>
  <si>
    <t>1 16 00000 00 0000 000</t>
  </si>
  <si>
    <t>Штрафы, санкции, возмещение ущерба</t>
  </si>
  <si>
    <t xml:space="preserve">1 17 00000 00 0000 000 </t>
  </si>
  <si>
    <t>Прочие неналоговые доходы</t>
  </si>
  <si>
    <t>Прочие неналоговые доходы бюджетов муниципальных районов</t>
  </si>
  <si>
    <t>Невыясненные поступления, зачисляемые в бюджеты муниципальных районов</t>
  </si>
  <si>
    <t>ЕНВД</t>
  </si>
  <si>
    <t>ЕСХН</t>
  </si>
  <si>
    <t>1 06 00000 00 0000 000</t>
  </si>
  <si>
    <t>Налоги на имущество</t>
  </si>
  <si>
    <t>Налог на имущество ф/л,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</si>
  <si>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</si>
  <si>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</si>
  <si>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</si>
  <si>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</si>
  <si>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1 12 01042 01 0000 120</t>
  </si>
  <si>
    <t>в атмосферу</t>
  </si>
  <si>
    <t>в водные объекты</t>
  </si>
  <si>
    <t>производственные отходы</t>
  </si>
  <si>
    <t>ТКО</t>
  </si>
  <si>
    <t>акцизы на дизельное топливо</t>
  </si>
  <si>
    <t>акцизы на моторные масла для дизельных и карбюраторных двигателей</t>
  </si>
  <si>
    <t>акцизы на автомобильный бензин</t>
  </si>
  <si>
    <t>акцизы на прямогонный бензин</t>
  </si>
  <si>
    <t>Патенты</t>
  </si>
  <si>
    <t>1 16 01053 01 0000 140</t>
  </si>
  <si>
    <t>Адм.штрафы, устан. Гл.5 КоАП РФ, за адм.правонарушения, посягающие на права граждан, налагаемые мировыми судьями, комиссиями по делам несовершеннолетних и защите их прав</t>
  </si>
  <si>
    <t>1 16 01063 01 0000 140</t>
  </si>
  <si>
    <t>Адм.штрафы, устан. Гл. 6 КоАП РФ,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</si>
  <si>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1 16 01073 01 0000 140</t>
  </si>
  <si>
    <t>Адм.штрафы, устан. Гл.7 КоАП РФ, за адм.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</si>
  <si>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1 16 01203 01 0000 140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</si>
  <si>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</si>
  <si>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</si>
  <si>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1 16 10123 01 0000 140</t>
  </si>
  <si>
    <t>Доходы от ден.взыс. (штрафов), поступ.в счет погашения задолженности, обр-ся до 1 января 2020 года, подлежащие зачислению в бюджет муниципального образования по нормативам, действующим до 1 января 2020 года</t>
  </si>
  <si>
    <t>1 05 01011 01 0000 110</t>
  </si>
  <si>
    <t>УСН доходы</t>
  </si>
  <si>
    <t>1 05 01021 01 0000 110</t>
  </si>
  <si>
    <t>УСН доходы-расходы</t>
  </si>
  <si>
    <t>1 16 01153 01 0000 140</t>
  </si>
  <si>
    <t>1 16 01083 01 0000 140</t>
  </si>
  <si>
    <t>1 16 02020 02 0000 140</t>
  </si>
  <si>
    <t>1  16 07090 05 0000 140</t>
  </si>
  <si>
    <t>1 16 01133 01 0000 140</t>
  </si>
  <si>
    <t>1 16 01193 01 0000 140</t>
  </si>
  <si>
    <t>1 14 06312 14 0000 430</t>
  </si>
  <si>
    <t>1 06 01020 14 0000 110</t>
  </si>
  <si>
    <t>1 06 06032 14 0000 110</t>
  </si>
  <si>
    <t>1 06 06042 14 0000 110</t>
  </si>
  <si>
    <t>1 11 05012 14 0000 120</t>
  </si>
  <si>
    <t>1 11 05024 14 0000 120</t>
  </si>
  <si>
    <t>1 11 05074 14 0000 120</t>
  </si>
  <si>
    <t>1 13 02064 14 0000 130</t>
  </si>
  <si>
    <t>1 14 06012 14 0000 430</t>
  </si>
  <si>
    <t>1 14 06024 14 0000 430</t>
  </si>
  <si>
    <t>Плата за увеличение площади земельных участков</t>
  </si>
  <si>
    <r>
      <t xml:space="preserve">Фактически поступило за </t>
    </r>
    <r>
      <rPr>
        <sz val="12"/>
        <rFont val="Times New Roman"/>
        <family val="1"/>
        <charset val="204"/>
      </rPr>
      <t>2018г</t>
    </r>
    <r>
      <rPr>
        <sz val="10"/>
        <rFont val="Times New Roman"/>
        <family val="1"/>
      </rPr>
      <t>.</t>
    </r>
  </si>
  <si>
    <r>
      <t xml:space="preserve">Фактически поступило за </t>
    </r>
    <r>
      <rPr>
        <sz val="12"/>
        <rFont val="Times New Roman"/>
        <family val="1"/>
        <charset val="204"/>
      </rPr>
      <t>2019г.</t>
    </r>
  </si>
  <si>
    <t>1 01 02080 01 0000 110</t>
  </si>
  <si>
    <t>1 16 07010 14 0000 140</t>
  </si>
  <si>
    <t>НДФЛ в части
суммы налога, превышающей
650 000 рублей, относящейся к части
налоговой базы, превышающей
5 000 000 рублей (за исключением налога
на доходы физических лиц с сумм прибыли
контролируемой иностранной компании,
в том числе фиксированной прибыли
контролируемой иностранной компании)
(сумма платежа (перерасчеты, недоимка и
задолженность по соответствующему
платежу, в том числе по отмененному)</t>
  </si>
  <si>
    <t>% выполнения ожид. От плана</t>
  </si>
  <si>
    <t>Прочие поступления от использования имущества</t>
  </si>
  <si>
    <t>Адм.штрафы, устан. Гл.8 КоАП РФ, за адм.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</si>
  <si>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Адм.штрафы, устан. Гл.15КоАП РФ, за адм. правонарушения в области финансов налогов, налагаемые мировыми судьями, комиссиями по делам несовершеннолетних и защите их прав</t>
  </si>
  <si>
    <t>Адм.штрафы, устан. Гл.19 КоАП РФ, за адм. правонарушения притив порядка управления, налагаемые мировыми судьями, комиссиями по делам несовершеннолетних и защите их прав</t>
  </si>
  <si>
    <t>отклонение от плана</t>
  </si>
  <si>
    <t>1 17 1502014 2401 150</t>
  </si>
  <si>
    <t>1 17 1502014 0000 150</t>
  </si>
  <si>
    <t>Инициативные платежи, зачисляемые в бюджеты муниципальных округов</t>
  </si>
  <si>
    <t>Инициативные платежи, зачисляемые в бюджеты муниципальных округов ( поступления от физических лиц )</t>
  </si>
  <si>
    <t>Инициативные платежи, зачисляемые в бюджеты муниципальных округов( поступления от юридических лиц индивидуальных предпринимателей )</t>
  </si>
  <si>
    <t xml:space="preserve">Административные   штрафы ГЛ 13  установленные главой 13 </t>
  </si>
  <si>
    <t>1 16 01143 01 0000 140</t>
  </si>
  <si>
    <t xml:space="preserve">Административные   штрафы ГЛ 14  установленные </t>
  </si>
  <si>
    <t xml:space="preserve">Административные   штрафы ГЛ 20  установленные </t>
  </si>
  <si>
    <t>1 16 07090 14 0000 140</t>
  </si>
  <si>
    <t>1 17 01040  14 0000 180</t>
  </si>
  <si>
    <t>1 17 05040 14 0000 180</t>
  </si>
  <si>
    <t>1 14 02042 14 0000 410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</si>
  <si>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</si>
  <si>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1 17 1502014 2402 150</t>
  </si>
  <si>
    <t>1 05 04000 02 0000 110</t>
  </si>
  <si>
    <t>Фактически поступило за 2022г.</t>
  </si>
  <si>
    <t>План на 2022г.</t>
  </si>
  <si>
    <t xml:space="preserve">План на 2023г. </t>
  </si>
  <si>
    <t xml:space="preserve">% выполнения плана 2023 </t>
  </si>
  <si>
    <t>Ожидаемое исп. за 2023г</t>
  </si>
  <si>
    <t>1 16 01173 01 0000 140</t>
  </si>
  <si>
    <t>Адм.штрафы, устан. Гл.17 Кодекса РФ об адм. правонарушениях, за админ. правонарушения., посягающие на институты гос. власти, налагаемыемировыми судьями, комиссиями по делам несовершеннолетних и защите их прав</t>
  </si>
  <si>
    <t>Адм. штрафы,устан. законами  субъектов РФ об админ. Правонарушениях, за нарушение мун. правовых актов</t>
  </si>
  <si>
    <t>1 16 11050 01 0000 140</t>
  </si>
  <si>
    <t>Платежи по искам о возмещении вреда, причененного окружающей среде, а также платежи, уплачиваемые при добровольном возмещении вреда, причененного окружающей среде (за исключением вреда, причененного окружающей среде на особо охраняемых природных территориях, а также вреда, причененного водным объектам), полдежащие зачислениюв бюджет муниципального образования</t>
  </si>
  <si>
    <t xml:space="preserve">Оценка ожидаемого выполнения доходов  окружного бюджета  на 01.10.2023 года </t>
  </si>
  <si>
    <t>Факт на 01.10.2022г.</t>
  </si>
  <si>
    <t>Факт на 01.10.2023г.</t>
  </si>
  <si>
    <t>Отклонение от факта на 01.10.2023</t>
  </si>
  <si>
    <t>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</si>
  <si>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налога,не превышающей 650000 рублей)</t>
  </si>
  <si>
    <t>1 13 02994 14 0000 130</t>
  </si>
  <si>
    <t>Прочие доходы от компенсации затрат бюджетов муниципальных округов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</si>
  <si>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</si>
  <si>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1 14 02043 14 0000 410</t>
  </si>
  <si>
    <t>1 16 10000 00 0000 140</t>
  </si>
  <si>
    <t>Платежи в целях возмещения причиненного ущерба (убытков)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</si>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</sst>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1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9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6" fillId="2" borderId="1" xfId="0" applyFont="1" applyFill="1" applyBorder="1" applyAlignment="1">
      <alignment horizontal="justify" vertical="top" wrapText="1"/>
    </xf>
    <xf numFmtId="2" fontId="6" fillId="2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2" borderId="0" xfId="0" applyFill="1"/>
    <xf numFmtId="0" fontId="7" fillId="2" borderId="1" xfId="0" applyFont="1" applyFill="1" applyBorder="1" applyAlignment="1">
      <alignment horizontal="justify" vertical="top" wrapText="1"/>
    </xf>
    <xf numFmtId="2" fontId="7" fillId="2" borderId="1" xfId="0" applyNumberFormat="1" applyFont="1" applyFill="1" applyBorder="1" applyAlignment="1">
      <alignment horizontal="right" vertical="top" wrapText="1"/>
    </xf>
    <xf numFmtId="2" fontId="5" fillId="2" borderId="1" xfId="0" applyNumberFormat="1" applyFont="1" applyFill="1" applyBorder="1" applyAlignment="1">
      <alignment horizontal="right" vertical="top" wrapText="1"/>
    </xf>
    <xf numFmtId="2" fontId="0" fillId="0" borderId="0" xfId="0" applyNumberFormat="1"/>
    <xf numFmtId="0" fontId="3" fillId="2" borderId="2" xfId="0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justify" vertical="top" wrapText="1"/>
    </xf>
    <xf numFmtId="1" fontId="6" fillId="2" borderId="1" xfId="0" applyNumberFormat="1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horizontal="justify" vertical="top" wrapText="1"/>
    </xf>
    <xf numFmtId="2" fontId="4" fillId="2" borderId="1" xfId="0" applyNumberFormat="1" applyFont="1" applyFill="1" applyBorder="1" applyAlignment="1">
      <alignment horizontal="right" vertical="top" wrapText="1"/>
    </xf>
    <xf numFmtId="2" fontId="6" fillId="2" borderId="1" xfId="0" applyNumberFormat="1" applyFont="1" applyFill="1" applyBorder="1" applyAlignment="1">
      <alignment horizontal="center" vertical="top"/>
    </xf>
    <xf numFmtId="2" fontId="0" fillId="2" borderId="1" xfId="0" applyNumberFormat="1" applyFill="1" applyBorder="1"/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2" fontId="6" fillId="2" borderId="1" xfId="0" applyNumberFormat="1" applyFont="1" applyFill="1" applyBorder="1" applyAlignment="1">
      <alignment horizontal="right" vertical="top"/>
    </xf>
    <xf numFmtId="0" fontId="6" fillId="2" borderId="1" xfId="0" applyFont="1" applyFill="1" applyBorder="1" applyAlignment="1" applyProtection="1">
      <alignment horizontal="justify" vertical="top" wrapText="1"/>
      <protection locked="0"/>
    </xf>
    <xf numFmtId="2" fontId="8" fillId="2" borderId="1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justify" vertical="top" wrapText="1"/>
    </xf>
    <xf numFmtId="0" fontId="8" fillId="2" borderId="1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 applyProtection="1">
      <alignment horizontal="justify" vertical="top" wrapText="1"/>
      <protection locked="0"/>
    </xf>
    <xf numFmtId="0" fontId="7" fillId="2" borderId="1" xfId="0" applyFont="1" applyFill="1" applyBorder="1" applyAlignment="1" applyProtection="1">
      <alignment wrapText="1"/>
      <protection locked="0"/>
    </xf>
    <xf numFmtId="0" fontId="10" fillId="2" borderId="0" xfId="0" applyFont="1" applyFill="1"/>
    <xf numFmtId="0" fontId="2" fillId="2" borderId="2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6" fillId="2" borderId="3" xfId="0" applyFont="1" applyFill="1" applyBorder="1" applyAlignment="1" applyProtection="1">
      <alignment horizontal="justify" vertical="top" wrapText="1"/>
      <protection locked="0"/>
    </xf>
    <xf numFmtId="2" fontId="4" fillId="3" borderId="1" xfId="0" applyNumberFormat="1" applyFont="1" applyFill="1" applyBorder="1" applyAlignment="1">
      <alignment horizontal="right" vertical="top" wrapText="1"/>
    </xf>
    <xf numFmtId="2" fontId="5" fillId="3" borderId="1" xfId="0" applyNumberFormat="1" applyFont="1" applyFill="1" applyBorder="1" applyAlignment="1">
      <alignment horizontal="right" vertical="top" wrapText="1"/>
    </xf>
    <xf numFmtId="2" fontId="6" fillId="3" borderId="1" xfId="0" applyNumberFormat="1" applyFont="1" applyFill="1" applyBorder="1" applyAlignment="1">
      <alignment horizontal="right" vertical="top" wrapText="1"/>
    </xf>
    <xf numFmtId="2" fontId="8" fillId="3" borderId="1" xfId="0" applyNumberFormat="1" applyFont="1" applyFill="1" applyBorder="1" applyAlignment="1">
      <alignment horizontal="right" vertical="top" wrapText="1"/>
    </xf>
    <xf numFmtId="2" fontId="7" fillId="3" borderId="1" xfId="0" applyNumberFormat="1" applyFont="1" applyFill="1" applyBorder="1" applyAlignment="1">
      <alignment horizontal="right" vertical="top" wrapText="1"/>
    </xf>
    <xf numFmtId="2" fontId="6" fillId="3" borderId="1" xfId="0" applyNumberFormat="1" applyFont="1" applyFill="1" applyBorder="1" applyAlignment="1">
      <alignment horizontal="center" vertical="top"/>
    </xf>
    <xf numFmtId="0" fontId="11" fillId="2" borderId="1" xfId="0" applyFont="1" applyFill="1" applyBorder="1" applyAlignment="1">
      <alignment horizontal="justify" vertical="top" wrapText="1"/>
    </xf>
    <xf numFmtId="0" fontId="11" fillId="2" borderId="1" xfId="0" applyFont="1" applyFill="1" applyBorder="1" applyAlignment="1" applyProtection="1">
      <alignment horizontal="justify" vertical="top" wrapText="1"/>
      <protection locked="0"/>
    </xf>
    <xf numFmtId="2" fontId="11" fillId="2" borderId="1" xfId="0" applyNumberFormat="1" applyFont="1" applyFill="1" applyBorder="1" applyAlignment="1">
      <alignment horizontal="right" vertical="top" wrapText="1"/>
    </xf>
    <xf numFmtId="2" fontId="12" fillId="2" borderId="1" xfId="0" applyNumberFormat="1" applyFont="1" applyFill="1" applyBorder="1" applyAlignment="1">
      <alignment horizontal="right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2" fontId="4" fillId="4" borderId="1" xfId="0" applyNumberFormat="1" applyFont="1" applyFill="1" applyBorder="1" applyAlignment="1">
      <alignment horizontal="right" vertical="top" wrapText="1"/>
    </xf>
    <xf numFmtId="2" fontId="5" fillId="4" borderId="1" xfId="0" applyNumberFormat="1" applyFont="1" applyFill="1" applyBorder="1" applyAlignment="1">
      <alignment horizontal="right" vertical="top" wrapText="1"/>
    </xf>
    <xf numFmtId="2" fontId="6" fillId="4" borderId="1" xfId="0" applyNumberFormat="1" applyFont="1" applyFill="1" applyBorder="1" applyAlignment="1">
      <alignment horizontal="right" vertical="top" wrapText="1"/>
    </xf>
    <xf numFmtId="2" fontId="6" fillId="4" borderId="1" xfId="0" applyNumberFormat="1" applyFont="1" applyFill="1" applyBorder="1" applyAlignment="1">
      <alignment horizontal="center" vertical="top"/>
    </xf>
    <xf numFmtId="2" fontId="0" fillId="2" borderId="1" xfId="0" applyNumberFormat="1" applyFill="1" applyBorder="1" applyAlignment="1">
      <alignment vertical="top"/>
    </xf>
    <xf numFmtId="0" fontId="6" fillId="5" borderId="1" xfId="0" applyFont="1" applyFill="1" applyBorder="1" applyAlignment="1">
      <alignment horizontal="justify" vertical="top" wrapText="1"/>
    </xf>
    <xf numFmtId="0" fontId="5" fillId="5" borderId="1" xfId="0" applyFont="1" applyFill="1" applyBorder="1" applyAlignment="1">
      <alignment horizontal="justify" vertical="top" wrapText="1"/>
    </xf>
    <xf numFmtId="0" fontId="8" fillId="5" borderId="1" xfId="0" applyFont="1" applyFill="1" applyBorder="1" applyAlignment="1">
      <alignment horizontal="justify" vertical="top" wrapText="1"/>
    </xf>
    <xf numFmtId="2" fontId="0" fillId="5" borderId="1" xfId="0" applyNumberFormat="1" applyFill="1" applyBorder="1"/>
    <xf numFmtId="2" fontId="0" fillId="5" borderId="1" xfId="0" applyNumberFormat="1" applyFill="1" applyBorder="1" applyAlignment="1">
      <alignment vertical="top"/>
    </xf>
    <xf numFmtId="1" fontId="8" fillId="2" borderId="1" xfId="0" applyNumberFormat="1" applyFont="1" applyFill="1" applyBorder="1" applyAlignment="1">
      <alignment horizontal="justify" vertical="top" wrapText="1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2" fontId="13" fillId="2" borderId="1" xfId="0" applyNumberFormat="1" applyFont="1" applyFill="1" applyBorder="1" applyAlignment="1">
      <alignment vertical="top"/>
    </xf>
    <xf numFmtId="0" fontId="14" fillId="2" borderId="2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2" fontId="15" fillId="2" borderId="1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R85"/>
  <sheetViews>
    <sheetView tabSelected="1" view="pageBreakPreview" topLeftCell="A4" zoomScale="115" zoomScaleNormal="100" zoomScaleSheetLayoutView="115" workbookViewId="0">
      <selection activeCell="M12" sqref="M12"/>
    </sheetView>
  </sheetViews>
  <sheetFormatPr defaultRowHeight="15" x14ac:dyDescent="0.25"/>
  <cols>
    <col min="1" max="1" width="5.42578125" customWidth="1"/>
    <col min="2" max="2" width="24.28515625" customWidth="1"/>
    <col min="3" max="3" width="41.7109375" customWidth="1"/>
    <col min="4" max="4" width="11.7109375" hidden="1" customWidth="1"/>
    <col min="5" max="5" width="3.28515625" hidden="1" customWidth="1"/>
    <col min="6" max="6" width="11.5703125" customWidth="1"/>
    <col min="7" max="9" width="12.28515625" customWidth="1"/>
    <col min="10" max="11" width="11.42578125" customWidth="1"/>
    <col min="12" max="12" width="11.85546875" customWidth="1"/>
    <col min="13" max="13" width="12.5703125" customWidth="1"/>
    <col min="14" max="14" width="11.28515625" customWidth="1"/>
    <col min="15" max="15" width="11" customWidth="1"/>
    <col min="16" max="16" width="0.42578125" hidden="1" customWidth="1"/>
    <col min="17" max="17" width="1.42578125" customWidth="1"/>
  </cols>
  <sheetData>
    <row r="4" spans="1:18" ht="15.75" x14ac:dyDescent="0.25">
      <c r="A4" s="53" t="s">
        <v>149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  <c r="O4" s="54"/>
    </row>
    <row r="5" spans="1:18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O5" t="s">
        <v>0</v>
      </c>
    </row>
    <row r="6" spans="1:18" ht="187.5" x14ac:dyDescent="0.25">
      <c r="A6" s="4" t="s">
        <v>1</v>
      </c>
      <c r="B6" s="27" t="s">
        <v>2</v>
      </c>
      <c r="C6" s="27" t="s">
        <v>3</v>
      </c>
      <c r="D6" s="10" t="s">
        <v>112</v>
      </c>
      <c r="E6" s="10" t="s">
        <v>113</v>
      </c>
      <c r="F6" s="10" t="s">
        <v>140</v>
      </c>
      <c r="G6" s="10" t="s">
        <v>139</v>
      </c>
      <c r="H6" s="10" t="s">
        <v>122</v>
      </c>
      <c r="I6" s="40" t="s">
        <v>150</v>
      </c>
      <c r="J6" s="56" t="s">
        <v>141</v>
      </c>
      <c r="K6" s="41" t="s">
        <v>151</v>
      </c>
      <c r="L6" s="10" t="s">
        <v>152</v>
      </c>
      <c r="M6" s="10" t="s">
        <v>142</v>
      </c>
      <c r="N6" s="57" t="s">
        <v>143</v>
      </c>
      <c r="O6" s="28" t="s">
        <v>117</v>
      </c>
    </row>
    <row r="7" spans="1:18" ht="15.75" x14ac:dyDescent="0.25">
      <c r="A7" s="4">
        <v>1</v>
      </c>
      <c r="B7" s="22" t="s">
        <v>4</v>
      </c>
      <c r="C7" s="22" t="s">
        <v>5</v>
      </c>
      <c r="D7" s="14" t="e">
        <f>D8+D17+D23+D34+D37+D42+D48+D51+D57+D75+D29</f>
        <v>#REF!</v>
      </c>
      <c r="E7" s="14" t="e">
        <f>E8+E17+E23+E34+E37+E42+E48+E51+E57+E75+E29</f>
        <v>#REF!</v>
      </c>
      <c r="F7" s="14">
        <f>F8+F17+F29+F34+F37+F42+F48+F51+F57+F75+F23</f>
        <v>72540.92</v>
      </c>
      <c r="G7" s="14">
        <f>G8+G17+G29+G34+G37+G42+G48+G51+G57+G75+G23</f>
        <v>69040.150000000009</v>
      </c>
      <c r="H7" s="14">
        <f>G7-F7</f>
        <v>-3500.7699999999895</v>
      </c>
      <c r="I7" s="30">
        <f>I8+I17+I29+I34+I37+I42+I48+I51+I57+I75+I23</f>
        <v>49673.570000000007</v>
      </c>
      <c r="J7" s="58">
        <f>J8+J17+J29+J34+J37+J42+J48+J51+J57+J75+J23</f>
        <v>79678.11</v>
      </c>
      <c r="K7" s="42">
        <f>K8+K17+K29+K34+K37+K42+K48+K51+K57+K75+K23</f>
        <v>49366.37000000001</v>
      </c>
      <c r="L7" s="14">
        <f>K7-I7</f>
        <v>-307.19999999999709</v>
      </c>
      <c r="M7" s="14">
        <f>K7*100/J7</f>
        <v>61.957255261200359</v>
      </c>
      <c r="N7" s="55">
        <f>N8+N17+N23+N29+N34+N37+N42+N48+N51+N57+N75</f>
        <v>75468.24000000002</v>
      </c>
      <c r="O7" s="46">
        <f>N7/J7*100</f>
        <v>94.71640328818043</v>
      </c>
      <c r="P7" s="9"/>
      <c r="R7" s="9"/>
    </row>
    <row r="8" spans="1:18" ht="96.75" customHeight="1" x14ac:dyDescent="0.25">
      <c r="A8" s="4">
        <v>2</v>
      </c>
      <c r="B8" s="48" t="s">
        <v>6</v>
      </c>
      <c r="C8" s="13" t="s">
        <v>7</v>
      </c>
      <c r="D8" s="8">
        <f t="shared" ref="D8:E8" si="0">D9+D10</f>
        <v>22405.46</v>
      </c>
      <c r="E8" s="8">
        <f t="shared" si="0"/>
        <v>25313.38</v>
      </c>
      <c r="F8" s="8">
        <v>34189.94</v>
      </c>
      <c r="G8" s="8">
        <v>31270.85</v>
      </c>
      <c r="H8" s="14">
        <f t="shared" ref="H8:H70" si="1">G8-F8</f>
        <v>-2919.0900000000038</v>
      </c>
      <c r="I8" s="31">
        <v>19892.91</v>
      </c>
      <c r="J8" s="8">
        <v>34096.639999999999</v>
      </c>
      <c r="K8" s="43">
        <v>21446.240000000002</v>
      </c>
      <c r="L8" s="14">
        <f>K8-I8</f>
        <v>1553.3300000000017</v>
      </c>
      <c r="M8" s="14">
        <f t="shared" ref="M8:M77" si="2">K8*100/J8</f>
        <v>62.898397026803814</v>
      </c>
      <c r="N8" s="51">
        <f>N9+N10</f>
        <v>34209.79</v>
      </c>
      <c r="O8" s="46">
        <f t="shared" ref="O8:O70" si="3">N8/J8*100</f>
        <v>100.33185088032135</v>
      </c>
    </row>
    <row r="9" spans="1:18" ht="15.75" x14ac:dyDescent="0.25">
      <c r="A9" s="4">
        <v>3</v>
      </c>
      <c r="B9" s="2" t="s">
        <v>8</v>
      </c>
      <c r="C9" s="2" t="s">
        <v>9</v>
      </c>
      <c r="D9" s="3">
        <v>173.44</v>
      </c>
      <c r="E9" s="3">
        <v>468.93</v>
      </c>
      <c r="F9" s="3">
        <v>57.41</v>
      </c>
      <c r="G9" s="3">
        <v>-644.98400000000004</v>
      </c>
      <c r="H9" s="14">
        <f t="shared" si="1"/>
        <v>-702.39400000000001</v>
      </c>
      <c r="I9" s="32">
        <v>-650.47</v>
      </c>
      <c r="J9" s="3">
        <v>57.98</v>
      </c>
      <c r="K9" s="44">
        <v>89.2</v>
      </c>
      <c r="L9" s="14">
        <f>K9+I9</f>
        <v>-561.27</v>
      </c>
      <c r="M9" s="14">
        <f t="shared" si="2"/>
        <v>153.84615384615387</v>
      </c>
      <c r="N9" s="46">
        <v>100</v>
      </c>
      <c r="O9" s="46">
        <f t="shared" si="3"/>
        <v>172.47326664367023</v>
      </c>
      <c r="R9" s="9"/>
    </row>
    <row r="10" spans="1:18" ht="15.75" x14ac:dyDescent="0.25">
      <c r="A10" s="4">
        <v>4</v>
      </c>
      <c r="B10" s="2" t="s">
        <v>10</v>
      </c>
      <c r="C10" s="2" t="s">
        <v>11</v>
      </c>
      <c r="D10" s="3">
        <f>D11+D12+D13+D14</f>
        <v>22232.02</v>
      </c>
      <c r="E10" s="3">
        <f>E11+E12+E13+E14</f>
        <v>24844.45</v>
      </c>
      <c r="F10" s="3">
        <v>34132.53</v>
      </c>
      <c r="G10" s="3">
        <v>31915.84</v>
      </c>
      <c r="H10" s="14">
        <f t="shared" si="1"/>
        <v>-2216.6899999999987</v>
      </c>
      <c r="I10" s="32">
        <v>20543.38</v>
      </c>
      <c r="J10" s="3">
        <v>34038.660000000003</v>
      </c>
      <c r="K10" s="44">
        <v>21357.040000000001</v>
      </c>
      <c r="L10" s="14">
        <f t="shared" ref="L10:L78" si="4">K10-I10</f>
        <v>813.65999999999985</v>
      </c>
      <c r="M10" s="14">
        <f t="shared" si="2"/>
        <v>62.743480501288822</v>
      </c>
      <c r="N10" s="16">
        <f>N11+N12+N13+N14+N16</f>
        <v>34109.79</v>
      </c>
      <c r="O10" s="16">
        <f t="shared" si="3"/>
        <v>100.20896827313412</v>
      </c>
    </row>
    <row r="11" spans="1:18" ht="90" x14ac:dyDescent="0.25">
      <c r="A11" s="4">
        <v>5</v>
      </c>
      <c r="B11" s="2" t="s">
        <v>12</v>
      </c>
      <c r="C11" s="20" t="s">
        <v>13</v>
      </c>
      <c r="D11" s="3">
        <v>21632.799999999999</v>
      </c>
      <c r="E11" s="3">
        <v>23911.57</v>
      </c>
      <c r="F11" s="3">
        <v>32185.8</v>
      </c>
      <c r="G11" s="3">
        <v>30200.32</v>
      </c>
      <c r="H11" s="14">
        <f t="shared" si="1"/>
        <v>-1985.4799999999996</v>
      </c>
      <c r="I11" s="32">
        <v>19072.59</v>
      </c>
      <c r="J11" s="3">
        <v>32477.95</v>
      </c>
      <c r="K11" s="44">
        <v>19966.05</v>
      </c>
      <c r="L11" s="14">
        <f t="shared" si="4"/>
        <v>893.45999999999913</v>
      </c>
      <c r="M11" s="14">
        <f t="shared" si="2"/>
        <v>61.475708904041049</v>
      </c>
      <c r="N11" s="46">
        <v>32477.99</v>
      </c>
      <c r="O11" s="46">
        <f t="shared" si="3"/>
        <v>100.00012316048273</v>
      </c>
    </row>
    <row r="12" spans="1:18" ht="120" x14ac:dyDescent="0.25">
      <c r="A12" s="4">
        <v>6</v>
      </c>
      <c r="B12" s="2" t="s">
        <v>14</v>
      </c>
      <c r="C12" s="29" t="s">
        <v>15</v>
      </c>
      <c r="D12" s="3">
        <v>1.1499999999999999</v>
      </c>
      <c r="E12" s="3">
        <v>6.15</v>
      </c>
      <c r="F12" s="3">
        <v>58.59</v>
      </c>
      <c r="G12" s="3">
        <v>-15.573</v>
      </c>
      <c r="H12" s="14">
        <f t="shared" si="1"/>
        <v>-74.163000000000011</v>
      </c>
      <c r="I12" s="32">
        <v>-15.57</v>
      </c>
      <c r="J12" s="3"/>
      <c r="K12" s="44">
        <v>-16.899999999999999</v>
      </c>
      <c r="L12" s="14">
        <f t="shared" si="4"/>
        <v>-1.3299999999999983</v>
      </c>
      <c r="M12" s="14" t="e">
        <f t="shared" si="2"/>
        <v>#DIV/0!</v>
      </c>
      <c r="N12" s="46">
        <v>-17</v>
      </c>
      <c r="O12" s="46" t="e">
        <f t="shared" si="3"/>
        <v>#DIV/0!</v>
      </c>
    </row>
    <row r="13" spans="1:18" ht="45" x14ac:dyDescent="0.25">
      <c r="A13" s="4">
        <v>7</v>
      </c>
      <c r="B13" s="2" t="s">
        <v>16</v>
      </c>
      <c r="C13" s="20" t="s">
        <v>17</v>
      </c>
      <c r="D13" s="3">
        <v>109.64</v>
      </c>
      <c r="E13" s="3">
        <v>144.22</v>
      </c>
      <c r="F13" s="3">
        <v>220.18</v>
      </c>
      <c r="G13" s="3">
        <v>208.43</v>
      </c>
      <c r="H13" s="14">
        <f t="shared" si="1"/>
        <v>-11.75</v>
      </c>
      <c r="I13" s="32">
        <v>199.6</v>
      </c>
      <c r="J13" s="3">
        <v>311.01</v>
      </c>
      <c r="K13" s="44">
        <v>100.71</v>
      </c>
      <c r="L13" s="14">
        <f t="shared" si="4"/>
        <v>-98.89</v>
      </c>
      <c r="M13" s="14">
        <f t="shared" si="2"/>
        <v>32.381595447091733</v>
      </c>
      <c r="N13" s="46">
        <v>178.8</v>
      </c>
      <c r="O13" s="46">
        <f t="shared" si="3"/>
        <v>57.490112858107466</v>
      </c>
    </row>
    <row r="14" spans="1:18" ht="105" x14ac:dyDescent="0.25">
      <c r="A14" s="4">
        <v>8</v>
      </c>
      <c r="B14" s="2" t="s">
        <v>18</v>
      </c>
      <c r="C14" s="20" t="s">
        <v>19</v>
      </c>
      <c r="D14" s="3">
        <v>488.43</v>
      </c>
      <c r="E14" s="3">
        <v>782.51</v>
      </c>
      <c r="F14" s="3">
        <v>1400.18</v>
      </c>
      <c r="G14" s="3">
        <v>1332.42</v>
      </c>
      <c r="H14" s="14">
        <f t="shared" si="1"/>
        <v>-67.759999999999991</v>
      </c>
      <c r="I14" s="32">
        <v>1110.48</v>
      </c>
      <c r="J14" s="3">
        <v>919.26</v>
      </c>
      <c r="K14" s="44">
        <v>1231.5899999999999</v>
      </c>
      <c r="L14" s="14">
        <f t="shared" si="4"/>
        <v>121.1099999999999</v>
      </c>
      <c r="M14" s="14">
        <f t="shared" si="2"/>
        <v>133.97624175967624</v>
      </c>
      <c r="N14" s="46">
        <v>1365</v>
      </c>
      <c r="O14" s="46">
        <f t="shared" si="3"/>
        <v>148.48900202336662</v>
      </c>
    </row>
    <row r="15" spans="1:18" ht="260.25" customHeight="1" x14ac:dyDescent="0.25">
      <c r="A15" s="4">
        <v>9</v>
      </c>
      <c r="B15" s="2" t="s">
        <v>114</v>
      </c>
      <c r="C15" s="20" t="s">
        <v>116</v>
      </c>
      <c r="D15" s="3"/>
      <c r="E15" s="3"/>
      <c r="F15" s="3">
        <v>267.77999999999997</v>
      </c>
      <c r="G15" s="3">
        <v>190.24</v>
      </c>
      <c r="H15" s="14">
        <f t="shared" si="1"/>
        <v>-77.539999999999964</v>
      </c>
      <c r="I15" s="32">
        <v>176.28</v>
      </c>
      <c r="J15" s="3">
        <v>77.819999999999993</v>
      </c>
      <c r="K15" s="44">
        <v>2.5999999999999999E-3</v>
      </c>
      <c r="L15" s="14">
        <f t="shared" si="4"/>
        <v>-176.2774</v>
      </c>
      <c r="M15" s="14">
        <f t="shared" si="2"/>
        <v>3.3410434335646366E-3</v>
      </c>
      <c r="N15" s="16"/>
      <c r="O15" s="46">
        <f t="shared" si="3"/>
        <v>0</v>
      </c>
    </row>
    <row r="16" spans="1:18" ht="99" customHeight="1" x14ac:dyDescent="0.25">
      <c r="A16" s="4">
        <v>10</v>
      </c>
      <c r="B16" s="2" t="s">
        <v>153</v>
      </c>
      <c r="C16" s="2" t="s">
        <v>154</v>
      </c>
      <c r="D16" s="3">
        <f t="shared" ref="D16:E17" si="5">D17</f>
        <v>1045.76</v>
      </c>
      <c r="E16" s="3">
        <f t="shared" si="5"/>
        <v>1145.51</v>
      </c>
      <c r="F16" s="3"/>
      <c r="G16" s="3"/>
      <c r="H16" s="14">
        <f t="shared" ref="H16" si="6">G16-F16</f>
        <v>0</v>
      </c>
      <c r="I16" s="32"/>
      <c r="J16" s="3">
        <v>252.62</v>
      </c>
      <c r="K16" s="44">
        <v>75.59</v>
      </c>
      <c r="L16" s="14">
        <f t="shared" ref="L16" si="7">K16-I16</f>
        <v>75.59</v>
      </c>
      <c r="M16" s="14">
        <f t="shared" ref="M16" si="8">K16*100/J16</f>
        <v>29.922413110600903</v>
      </c>
      <c r="N16" s="46">
        <v>105</v>
      </c>
      <c r="O16" s="46">
        <f t="shared" ref="O16" si="9">N16/J16*100</f>
        <v>41.564405035230777</v>
      </c>
    </row>
    <row r="17" spans="1:17" ht="30" x14ac:dyDescent="0.25">
      <c r="A17" s="4">
        <v>10</v>
      </c>
      <c r="B17" s="47" t="s">
        <v>20</v>
      </c>
      <c r="C17" s="2" t="s">
        <v>21</v>
      </c>
      <c r="D17" s="3">
        <f t="shared" si="5"/>
        <v>1045.76</v>
      </c>
      <c r="E17" s="3">
        <f t="shared" si="5"/>
        <v>1145.51</v>
      </c>
      <c r="F17" s="3">
        <v>2830.96</v>
      </c>
      <c r="G17" s="3">
        <v>3027.03</v>
      </c>
      <c r="H17" s="14">
        <f t="shared" si="1"/>
        <v>196.07000000000016</v>
      </c>
      <c r="I17" s="32">
        <v>2256.5500000000002</v>
      </c>
      <c r="J17" s="3">
        <v>2998.6</v>
      </c>
      <c r="K17" s="44">
        <v>2525.06</v>
      </c>
      <c r="L17" s="14">
        <f t="shared" si="4"/>
        <v>268.50999999999976</v>
      </c>
      <c r="M17" s="14">
        <f t="shared" si="2"/>
        <v>84.207963716400997</v>
      </c>
      <c r="N17" s="50">
        <f>N18</f>
        <v>3456</v>
      </c>
      <c r="O17" s="16">
        <f t="shared" si="3"/>
        <v>115.2537850997132</v>
      </c>
    </row>
    <row r="18" spans="1:17" ht="45" x14ac:dyDescent="0.25">
      <c r="A18" s="4">
        <v>11</v>
      </c>
      <c r="B18" s="2" t="s">
        <v>22</v>
      </c>
      <c r="C18" s="2" t="s">
        <v>23</v>
      </c>
      <c r="D18" s="3">
        <f t="shared" ref="D18:E18" si="10">D19+D20+D21+D22</f>
        <v>1045.76</v>
      </c>
      <c r="E18" s="3">
        <f t="shared" si="10"/>
        <v>1145.51</v>
      </c>
      <c r="F18" s="3">
        <v>2830.96</v>
      </c>
      <c r="G18" s="3">
        <v>3027.03</v>
      </c>
      <c r="H18" s="14">
        <f t="shared" si="1"/>
        <v>196.07000000000016</v>
      </c>
      <c r="I18" s="32">
        <v>2256.5500000000002</v>
      </c>
      <c r="J18" s="3">
        <v>2998.6</v>
      </c>
      <c r="K18" s="44">
        <v>2525.06</v>
      </c>
      <c r="L18" s="14">
        <f t="shared" si="4"/>
        <v>268.50999999999976</v>
      </c>
      <c r="M18" s="14">
        <f t="shared" si="2"/>
        <v>84.207963716400997</v>
      </c>
      <c r="N18" s="16">
        <f>N19+N20+N21+N22</f>
        <v>3456</v>
      </c>
      <c r="O18" s="16">
        <f t="shared" si="3"/>
        <v>115.2537850997132</v>
      </c>
    </row>
    <row r="19" spans="1:17" ht="15.75" x14ac:dyDescent="0.25">
      <c r="A19" s="4">
        <v>12</v>
      </c>
      <c r="B19" s="2" t="s">
        <v>24</v>
      </c>
      <c r="C19" s="2" t="s">
        <v>75</v>
      </c>
      <c r="D19" s="3">
        <v>465.95</v>
      </c>
      <c r="E19" s="3">
        <v>521.41999999999996</v>
      </c>
      <c r="F19" s="3">
        <v>1393.76</v>
      </c>
      <c r="G19" s="3">
        <v>1517.47</v>
      </c>
      <c r="H19" s="14">
        <f t="shared" si="1"/>
        <v>123.71000000000004</v>
      </c>
      <c r="I19" s="32">
        <v>1103.3399999999999</v>
      </c>
      <c r="J19" s="3">
        <v>1420.3</v>
      </c>
      <c r="K19" s="44">
        <v>1293.43</v>
      </c>
      <c r="L19" s="14">
        <f t="shared" si="4"/>
        <v>190.09000000000015</v>
      </c>
      <c r="M19" s="14">
        <f t="shared" si="2"/>
        <v>91.067380130958256</v>
      </c>
      <c r="N19" s="16">
        <v>1777</v>
      </c>
      <c r="O19" s="16">
        <f t="shared" si="3"/>
        <v>125.11441244807435</v>
      </c>
    </row>
    <row r="20" spans="1:17" ht="45" x14ac:dyDescent="0.25">
      <c r="A20" s="4">
        <v>13</v>
      </c>
      <c r="B20" s="2" t="s">
        <v>25</v>
      </c>
      <c r="C20" s="2" t="s">
        <v>76</v>
      </c>
      <c r="D20" s="3">
        <v>4.49</v>
      </c>
      <c r="E20" s="3">
        <v>3.83</v>
      </c>
      <c r="F20" s="3">
        <v>6.6</v>
      </c>
      <c r="G20" s="3">
        <v>8.1969999999999992</v>
      </c>
      <c r="H20" s="14">
        <f t="shared" si="1"/>
        <v>1.5969999999999995</v>
      </c>
      <c r="I20" s="32">
        <v>6.24</v>
      </c>
      <c r="J20" s="3">
        <v>9.9</v>
      </c>
      <c r="K20" s="44">
        <v>6.97</v>
      </c>
      <c r="L20" s="14">
        <f t="shared" si="4"/>
        <v>0.72999999999999954</v>
      </c>
      <c r="M20" s="14">
        <f t="shared" si="2"/>
        <v>70.404040404040401</v>
      </c>
      <c r="N20" s="16">
        <v>9</v>
      </c>
      <c r="O20" s="16">
        <f t="shared" si="3"/>
        <v>90.909090909090907</v>
      </c>
    </row>
    <row r="21" spans="1:17" ht="15.75" x14ac:dyDescent="0.25">
      <c r="A21" s="4">
        <v>14</v>
      </c>
      <c r="B21" s="2" t="s">
        <v>26</v>
      </c>
      <c r="C21" s="2" t="s">
        <v>77</v>
      </c>
      <c r="D21" s="3">
        <v>679.72</v>
      </c>
      <c r="E21" s="3">
        <v>696.62</v>
      </c>
      <c r="F21" s="3">
        <v>1579.3</v>
      </c>
      <c r="G21" s="3">
        <v>1675.46</v>
      </c>
      <c r="H21" s="14">
        <f t="shared" si="1"/>
        <v>96.160000000000082</v>
      </c>
      <c r="I21" s="32">
        <v>1270.1300000000001</v>
      </c>
      <c r="J21" s="3">
        <v>1755.7</v>
      </c>
      <c r="K21" s="44">
        <v>1376.42</v>
      </c>
      <c r="L21" s="14">
        <f t="shared" si="4"/>
        <v>106.28999999999996</v>
      </c>
      <c r="M21" s="14">
        <f t="shared" si="2"/>
        <v>78.39722048185908</v>
      </c>
      <c r="N21" s="16">
        <v>1887</v>
      </c>
      <c r="O21" s="16">
        <f t="shared" si="3"/>
        <v>107.47849860454519</v>
      </c>
    </row>
    <row r="22" spans="1:17" ht="15.75" x14ac:dyDescent="0.25">
      <c r="A22" s="4">
        <v>15</v>
      </c>
      <c r="B22" s="2" t="s">
        <v>27</v>
      </c>
      <c r="C22" s="2" t="s">
        <v>78</v>
      </c>
      <c r="D22" s="3">
        <v>-104.4</v>
      </c>
      <c r="E22" s="3">
        <v>-76.36</v>
      </c>
      <c r="F22" s="3">
        <v>-148.69999999999999</v>
      </c>
      <c r="G22" s="3">
        <v>-174.09700000000001</v>
      </c>
      <c r="H22" s="14">
        <f t="shared" si="1"/>
        <v>-25.39700000000002</v>
      </c>
      <c r="I22" s="32">
        <v>-123.17</v>
      </c>
      <c r="J22" s="3">
        <v>-187.3</v>
      </c>
      <c r="K22" s="44">
        <v>-151.75</v>
      </c>
      <c r="L22" s="14">
        <f t="shared" si="4"/>
        <v>-28.58</v>
      </c>
      <c r="M22" s="14">
        <f t="shared" si="2"/>
        <v>81.019754404698347</v>
      </c>
      <c r="N22" s="16">
        <v>-217</v>
      </c>
      <c r="O22" s="16">
        <f t="shared" si="3"/>
        <v>115.85691404164442</v>
      </c>
    </row>
    <row r="23" spans="1:17" ht="15.75" x14ac:dyDescent="0.25">
      <c r="A23" s="4">
        <v>16</v>
      </c>
      <c r="B23" s="48" t="s">
        <v>28</v>
      </c>
      <c r="C23" s="13" t="s">
        <v>29</v>
      </c>
      <c r="D23" s="8">
        <f>D26+D27</f>
        <v>4306.25</v>
      </c>
      <c r="E23" s="8">
        <f>E26+E27+E28</f>
        <v>4666.4799999999996</v>
      </c>
      <c r="F23" s="39">
        <v>22715.31</v>
      </c>
      <c r="G23" s="8">
        <v>22062.38</v>
      </c>
      <c r="H23" s="14">
        <f t="shared" si="1"/>
        <v>-652.93000000000029</v>
      </c>
      <c r="I23" s="31">
        <v>18914.990000000002</v>
      </c>
      <c r="J23" s="8">
        <v>27120.49</v>
      </c>
      <c r="K23" s="43">
        <v>15020.19</v>
      </c>
      <c r="L23" s="14">
        <f t="shared" si="4"/>
        <v>-3894.8000000000011</v>
      </c>
      <c r="M23" s="14">
        <f t="shared" si="2"/>
        <v>55.383180761114566</v>
      </c>
      <c r="N23" s="50">
        <f>N24+N25+N26+N27+N28</f>
        <v>22068.2</v>
      </c>
      <c r="O23" s="16">
        <f t="shared" si="3"/>
        <v>81.370948681236953</v>
      </c>
    </row>
    <row r="24" spans="1:17" ht="15.75" x14ac:dyDescent="0.25">
      <c r="A24" s="4">
        <v>17</v>
      </c>
      <c r="B24" s="6" t="s">
        <v>91</v>
      </c>
      <c r="C24" s="6" t="s">
        <v>92</v>
      </c>
      <c r="D24" s="8"/>
      <c r="E24" s="8"/>
      <c r="F24" s="8">
        <v>13536.27</v>
      </c>
      <c r="G24" s="8">
        <v>13417.42</v>
      </c>
      <c r="H24" s="14">
        <f t="shared" si="1"/>
        <v>-118.85000000000036</v>
      </c>
      <c r="I24" s="31">
        <v>11866.66</v>
      </c>
      <c r="J24" s="8">
        <v>15265.6</v>
      </c>
      <c r="K24" s="43">
        <v>7833.13</v>
      </c>
      <c r="L24" s="14">
        <f t="shared" si="4"/>
        <v>-4033.5299999999997</v>
      </c>
      <c r="M24" s="14">
        <f t="shared" si="2"/>
        <v>51.312296929043079</v>
      </c>
      <c r="N24" s="16">
        <v>12265.6</v>
      </c>
      <c r="O24" s="16">
        <f t="shared" si="3"/>
        <v>80.34797191070119</v>
      </c>
    </row>
    <row r="25" spans="1:17" ht="15.75" x14ac:dyDescent="0.25">
      <c r="A25" s="4">
        <v>18</v>
      </c>
      <c r="B25" s="6" t="s">
        <v>93</v>
      </c>
      <c r="C25" s="6" t="s">
        <v>94</v>
      </c>
      <c r="D25" s="8"/>
      <c r="E25" s="8"/>
      <c r="F25" s="8">
        <v>5159.49</v>
      </c>
      <c r="G25" s="8">
        <v>4675.37</v>
      </c>
      <c r="H25" s="14">
        <f t="shared" si="1"/>
        <v>-484.11999999999989</v>
      </c>
      <c r="I25" s="31">
        <v>3814.78</v>
      </c>
      <c r="J25" s="8">
        <v>8993.6</v>
      </c>
      <c r="K25" s="43">
        <v>5789.66</v>
      </c>
      <c r="L25" s="14">
        <f t="shared" si="4"/>
        <v>1974.8799999999997</v>
      </c>
      <c r="M25" s="14">
        <f t="shared" si="2"/>
        <v>64.375333570539041</v>
      </c>
      <c r="N25" s="16">
        <v>7096.6</v>
      </c>
      <c r="O25" s="16">
        <f t="shared" si="3"/>
        <v>78.907222914072221</v>
      </c>
      <c r="P25" s="9"/>
      <c r="Q25" s="9"/>
    </row>
    <row r="26" spans="1:17" ht="15.75" x14ac:dyDescent="0.25">
      <c r="A26" s="4">
        <v>19</v>
      </c>
      <c r="B26" s="2" t="s">
        <v>30</v>
      </c>
      <c r="C26" s="2" t="s">
        <v>61</v>
      </c>
      <c r="D26" s="3">
        <v>3989.6</v>
      </c>
      <c r="E26" s="3">
        <v>4022.48</v>
      </c>
      <c r="F26" s="3">
        <v>5.71</v>
      </c>
      <c r="G26" s="3">
        <v>-51.69</v>
      </c>
      <c r="H26" s="14">
        <f t="shared" si="1"/>
        <v>-57.4</v>
      </c>
      <c r="I26" s="32">
        <v>-56.86</v>
      </c>
      <c r="J26" s="3"/>
      <c r="K26" s="44">
        <v>-63.98</v>
      </c>
      <c r="L26" s="14">
        <f t="shared" si="4"/>
        <v>-7.1199999999999974</v>
      </c>
      <c r="M26" s="14" t="e">
        <f t="shared" si="2"/>
        <v>#DIV/0!</v>
      </c>
      <c r="N26" s="16">
        <v>-64</v>
      </c>
      <c r="O26" s="16" t="e">
        <f t="shared" si="3"/>
        <v>#DIV/0!</v>
      </c>
    </row>
    <row r="27" spans="1:17" ht="15.75" x14ac:dyDescent="0.25">
      <c r="A27" s="4">
        <v>20</v>
      </c>
      <c r="B27" s="2" t="s">
        <v>31</v>
      </c>
      <c r="C27" s="2" t="s">
        <v>62</v>
      </c>
      <c r="D27" s="3">
        <v>316.64999999999998</v>
      </c>
      <c r="E27" s="3">
        <v>559.38</v>
      </c>
      <c r="F27" s="3">
        <v>2112.06</v>
      </c>
      <c r="G27" s="3">
        <v>2089.3200000000002</v>
      </c>
      <c r="H27" s="14">
        <f t="shared" si="1"/>
        <v>-22.739999999999782</v>
      </c>
      <c r="I27" s="32">
        <v>2089.16</v>
      </c>
      <c r="J27" s="3">
        <v>639</v>
      </c>
      <c r="K27" s="44">
        <v>418.4</v>
      </c>
      <c r="L27" s="14">
        <f t="shared" si="4"/>
        <v>-1670.7599999999998</v>
      </c>
      <c r="M27" s="14">
        <f t="shared" si="2"/>
        <v>65.477308294209706</v>
      </c>
      <c r="N27" s="16">
        <v>550</v>
      </c>
      <c r="O27" s="16">
        <f t="shared" si="3"/>
        <v>86.071987480438182</v>
      </c>
    </row>
    <row r="28" spans="1:17" ht="15.75" x14ac:dyDescent="0.25">
      <c r="A28" s="4">
        <v>21</v>
      </c>
      <c r="B28" s="2" t="s">
        <v>138</v>
      </c>
      <c r="C28" s="2" t="s">
        <v>79</v>
      </c>
      <c r="D28" s="3"/>
      <c r="E28" s="3">
        <v>84.62</v>
      </c>
      <c r="F28" s="3">
        <v>1901.79</v>
      </c>
      <c r="G28" s="3">
        <v>1931.97</v>
      </c>
      <c r="H28" s="14">
        <f t="shared" si="1"/>
        <v>30.180000000000064</v>
      </c>
      <c r="I28" s="32">
        <v>1201.25</v>
      </c>
      <c r="J28" s="3">
        <v>2222.29</v>
      </c>
      <c r="K28" s="44">
        <v>1042.98</v>
      </c>
      <c r="L28" s="14">
        <f t="shared" si="4"/>
        <v>-158.26999999999998</v>
      </c>
      <c r="M28" s="14">
        <f t="shared" si="2"/>
        <v>46.932668553609119</v>
      </c>
      <c r="N28" s="16">
        <v>2220</v>
      </c>
      <c r="O28" s="16">
        <f t="shared" si="3"/>
        <v>99.896953142929149</v>
      </c>
    </row>
    <row r="29" spans="1:17" ht="15.75" x14ac:dyDescent="0.25">
      <c r="A29" s="4">
        <v>22</v>
      </c>
      <c r="B29" s="49" t="s">
        <v>63</v>
      </c>
      <c r="C29" s="23" t="s">
        <v>64</v>
      </c>
      <c r="D29" s="21">
        <f t="shared" ref="D29:E29" si="11">D30+D31</f>
        <v>1670.09</v>
      </c>
      <c r="E29" s="21">
        <f t="shared" si="11"/>
        <v>1797.09</v>
      </c>
      <c r="F29" s="21">
        <v>2807.89</v>
      </c>
      <c r="G29" s="21">
        <v>2732.57</v>
      </c>
      <c r="H29" s="14">
        <f t="shared" si="1"/>
        <v>-75.319999999999709</v>
      </c>
      <c r="I29" s="33">
        <v>1368.15</v>
      </c>
      <c r="J29" s="21">
        <v>3329.81</v>
      </c>
      <c r="K29" s="43">
        <v>829.35</v>
      </c>
      <c r="L29" s="14">
        <f t="shared" si="4"/>
        <v>-538.80000000000007</v>
      </c>
      <c r="M29" s="14">
        <f t="shared" si="2"/>
        <v>24.906826515627017</v>
      </c>
      <c r="N29" s="50">
        <f>N30+N31</f>
        <v>2812</v>
      </c>
      <c r="O29" s="16">
        <f t="shared" si="3"/>
        <v>84.449262870854497</v>
      </c>
    </row>
    <row r="30" spans="1:17" ht="65.25" customHeight="1" x14ac:dyDescent="0.25">
      <c r="A30" s="4">
        <v>23</v>
      </c>
      <c r="B30" s="2" t="s">
        <v>102</v>
      </c>
      <c r="C30" s="2" t="s">
        <v>65</v>
      </c>
      <c r="D30" s="3">
        <v>608.04999999999995</v>
      </c>
      <c r="E30" s="3">
        <v>651.22</v>
      </c>
      <c r="F30" s="3">
        <v>517.70000000000005</v>
      </c>
      <c r="G30" s="3">
        <v>517.42999999999995</v>
      </c>
      <c r="H30" s="14">
        <f t="shared" si="1"/>
        <v>-0.2700000000000955</v>
      </c>
      <c r="I30" s="32">
        <v>135.49</v>
      </c>
      <c r="J30" s="3">
        <v>511.82</v>
      </c>
      <c r="K30" s="44">
        <v>103.35</v>
      </c>
      <c r="L30" s="14">
        <f t="shared" si="4"/>
        <v>-32.140000000000015</v>
      </c>
      <c r="M30" s="14">
        <f t="shared" si="2"/>
        <v>20.192645852057364</v>
      </c>
      <c r="N30" s="16">
        <v>512</v>
      </c>
      <c r="O30" s="16">
        <f t="shared" si="3"/>
        <v>100.03516861396584</v>
      </c>
    </row>
    <row r="31" spans="1:17" ht="15.75" x14ac:dyDescent="0.25">
      <c r="A31" s="4">
        <v>24</v>
      </c>
      <c r="B31" s="2" t="s">
        <v>66</v>
      </c>
      <c r="C31" s="2" t="s">
        <v>67</v>
      </c>
      <c r="D31" s="3">
        <f t="shared" ref="D31:E31" si="12">D32+D33</f>
        <v>1062.04</v>
      </c>
      <c r="E31" s="3">
        <f t="shared" si="12"/>
        <v>1145.8699999999999</v>
      </c>
      <c r="F31" s="3">
        <v>2290.19</v>
      </c>
      <c r="G31" s="3">
        <v>2215.14</v>
      </c>
      <c r="H31" s="14">
        <f t="shared" si="1"/>
        <v>-75.050000000000182</v>
      </c>
      <c r="I31" s="32">
        <v>1232.6600000000001</v>
      </c>
      <c r="J31" s="3">
        <v>2817.99</v>
      </c>
      <c r="K31" s="44">
        <v>726</v>
      </c>
      <c r="L31" s="14">
        <f t="shared" si="4"/>
        <v>-506.66000000000008</v>
      </c>
      <c r="M31" s="14">
        <f t="shared" si="2"/>
        <v>25.763043871695785</v>
      </c>
      <c r="N31" s="16">
        <f>N32+N33</f>
        <v>2300</v>
      </c>
      <c r="O31" s="16">
        <f t="shared" si="3"/>
        <v>81.61845854669464</v>
      </c>
    </row>
    <row r="32" spans="1:17" ht="67.5" customHeight="1" x14ac:dyDescent="0.25">
      <c r="A32" s="4">
        <v>25</v>
      </c>
      <c r="B32" s="2" t="s">
        <v>103</v>
      </c>
      <c r="C32" s="2" t="s">
        <v>68</v>
      </c>
      <c r="D32" s="3">
        <v>424.31</v>
      </c>
      <c r="E32" s="3">
        <v>430.64</v>
      </c>
      <c r="F32" s="3">
        <v>1300.1199999999999</v>
      </c>
      <c r="G32" s="3">
        <v>1183.5899999999999</v>
      </c>
      <c r="H32" s="14">
        <f t="shared" si="1"/>
        <v>-116.52999999999997</v>
      </c>
      <c r="I32" s="32">
        <v>1058.43</v>
      </c>
      <c r="J32" s="3">
        <v>1810</v>
      </c>
      <c r="K32" s="44">
        <v>680.16</v>
      </c>
      <c r="L32" s="14">
        <f t="shared" si="4"/>
        <v>-378.2700000000001</v>
      </c>
      <c r="M32" s="14">
        <f t="shared" si="2"/>
        <v>37.577900552486184</v>
      </c>
      <c r="N32" s="16">
        <v>1250</v>
      </c>
      <c r="O32" s="16">
        <f t="shared" si="3"/>
        <v>69.060773480662988</v>
      </c>
    </row>
    <row r="33" spans="1:17" ht="63.75" customHeight="1" x14ac:dyDescent="0.25">
      <c r="A33" s="4">
        <v>26</v>
      </c>
      <c r="B33" s="2" t="s">
        <v>104</v>
      </c>
      <c r="C33" s="2" t="s">
        <v>69</v>
      </c>
      <c r="D33" s="3">
        <v>637.73</v>
      </c>
      <c r="E33" s="3">
        <v>715.23</v>
      </c>
      <c r="F33" s="3">
        <v>990.07</v>
      </c>
      <c r="G33" s="3">
        <v>1031.56</v>
      </c>
      <c r="H33" s="14">
        <f t="shared" si="1"/>
        <v>41.489999999999895</v>
      </c>
      <c r="I33" s="32">
        <v>174.22</v>
      </c>
      <c r="J33" s="3">
        <v>1007.99</v>
      </c>
      <c r="K33" s="44">
        <v>45.84</v>
      </c>
      <c r="L33" s="14">
        <f t="shared" si="4"/>
        <v>-128.38</v>
      </c>
      <c r="M33" s="14">
        <f t="shared" si="2"/>
        <v>4.5476641633349537</v>
      </c>
      <c r="N33" s="16">
        <v>1050</v>
      </c>
      <c r="O33" s="16">
        <f t="shared" si="3"/>
        <v>104.16770007638965</v>
      </c>
    </row>
    <row r="34" spans="1:17" ht="15.75" x14ac:dyDescent="0.25">
      <c r="A34" s="4">
        <v>27</v>
      </c>
      <c r="B34" s="48" t="s">
        <v>32</v>
      </c>
      <c r="C34" s="13" t="s">
        <v>33</v>
      </c>
      <c r="D34" s="8">
        <f>D35+D36</f>
        <v>1005.69</v>
      </c>
      <c r="E34" s="8">
        <f>E35+E36</f>
        <v>809.8599999999999</v>
      </c>
      <c r="F34" s="8">
        <v>910.4</v>
      </c>
      <c r="G34" s="8">
        <v>1005.8</v>
      </c>
      <c r="H34" s="14">
        <f t="shared" si="1"/>
        <v>95.399999999999977</v>
      </c>
      <c r="I34" s="31">
        <v>565.29</v>
      </c>
      <c r="J34" s="8">
        <v>780</v>
      </c>
      <c r="K34" s="43">
        <v>723.84</v>
      </c>
      <c r="L34" s="14">
        <f t="shared" si="4"/>
        <v>158.55000000000007</v>
      </c>
      <c r="M34" s="14">
        <f t="shared" si="2"/>
        <v>92.8</v>
      </c>
      <c r="N34" s="50">
        <f>N35+N36</f>
        <v>1160.4000000000001</v>
      </c>
      <c r="O34" s="16">
        <f t="shared" si="3"/>
        <v>148.76923076923077</v>
      </c>
    </row>
    <row r="35" spans="1:17" ht="81" customHeight="1" x14ac:dyDescent="0.25">
      <c r="A35" s="4">
        <v>28</v>
      </c>
      <c r="B35" s="2" t="s">
        <v>34</v>
      </c>
      <c r="C35" s="24" t="s">
        <v>35</v>
      </c>
      <c r="D35" s="3">
        <v>968.19</v>
      </c>
      <c r="E35" s="3">
        <v>792.55</v>
      </c>
      <c r="F35" s="3">
        <v>900</v>
      </c>
      <c r="G35" s="3">
        <v>994.4</v>
      </c>
      <c r="H35" s="14">
        <f t="shared" si="1"/>
        <v>94.399999999999977</v>
      </c>
      <c r="I35" s="32">
        <v>558.29</v>
      </c>
      <c r="J35" s="3">
        <v>780</v>
      </c>
      <c r="K35" s="44">
        <v>713.44</v>
      </c>
      <c r="L35" s="14">
        <f t="shared" si="4"/>
        <v>155.15000000000009</v>
      </c>
      <c r="M35" s="14">
        <f t="shared" si="2"/>
        <v>91.466666666666669</v>
      </c>
      <c r="N35" s="46">
        <v>1150</v>
      </c>
      <c r="O35" s="46">
        <f t="shared" si="3"/>
        <v>147.43589743589746</v>
      </c>
    </row>
    <row r="36" spans="1:17" ht="48" customHeight="1" x14ac:dyDescent="0.25">
      <c r="A36" s="4">
        <v>29</v>
      </c>
      <c r="B36" s="52" t="s">
        <v>162</v>
      </c>
      <c r="C36" s="25" t="s">
        <v>161</v>
      </c>
      <c r="D36" s="3">
        <v>37.5</v>
      </c>
      <c r="E36" s="3">
        <v>17.309999999999999</v>
      </c>
      <c r="F36" s="3"/>
      <c r="G36" s="3">
        <v>11.4</v>
      </c>
      <c r="H36" s="14">
        <f t="shared" si="1"/>
        <v>11.4</v>
      </c>
      <c r="I36" s="32">
        <v>7</v>
      </c>
      <c r="J36" s="3"/>
      <c r="K36" s="44">
        <v>10.4</v>
      </c>
      <c r="L36" s="14">
        <f t="shared" si="4"/>
        <v>3.4000000000000004</v>
      </c>
      <c r="M36" s="14" t="e">
        <f t="shared" si="2"/>
        <v>#DIV/0!</v>
      </c>
      <c r="N36" s="46">
        <v>10.4</v>
      </c>
      <c r="O36" s="46" t="e">
        <f t="shared" si="3"/>
        <v>#DIV/0!</v>
      </c>
    </row>
    <row r="37" spans="1:17" ht="60" x14ac:dyDescent="0.25">
      <c r="A37" s="4">
        <v>30</v>
      </c>
      <c r="B37" s="48" t="s">
        <v>36</v>
      </c>
      <c r="C37" s="13" t="s">
        <v>37</v>
      </c>
      <c r="D37" s="8">
        <f>D38+D39++D40+D41</f>
        <v>3149.2</v>
      </c>
      <c r="E37" s="8">
        <f t="shared" ref="E37" si="13">E38+E39++E40+E41</f>
        <v>2128.36</v>
      </c>
      <c r="F37" s="8">
        <v>2626.25</v>
      </c>
      <c r="G37" s="8">
        <v>2410.98</v>
      </c>
      <c r="H37" s="14">
        <f t="shared" si="1"/>
        <v>-215.26999999999998</v>
      </c>
      <c r="I37" s="31">
        <v>1911.35</v>
      </c>
      <c r="J37" s="8">
        <v>4026.8</v>
      </c>
      <c r="K37" s="43">
        <v>2951.61</v>
      </c>
      <c r="L37" s="14">
        <f t="shared" si="4"/>
        <v>1040.2600000000002</v>
      </c>
      <c r="M37" s="14">
        <f t="shared" si="2"/>
        <v>73.299145723651534</v>
      </c>
      <c r="N37" s="51">
        <f>N38+N39+N41</f>
        <v>4171</v>
      </c>
      <c r="O37" s="46">
        <f t="shared" si="3"/>
        <v>103.5810072514155</v>
      </c>
    </row>
    <row r="38" spans="1:17" ht="120" x14ac:dyDescent="0.25">
      <c r="A38" s="4">
        <v>31</v>
      </c>
      <c r="B38" s="2" t="s">
        <v>105</v>
      </c>
      <c r="C38" s="20" t="s">
        <v>38</v>
      </c>
      <c r="D38" s="3">
        <v>1880.1</v>
      </c>
      <c r="E38" s="3">
        <v>1653.77</v>
      </c>
      <c r="F38" s="3">
        <v>1816</v>
      </c>
      <c r="G38" s="3">
        <v>1603.82</v>
      </c>
      <c r="H38" s="14">
        <f t="shared" si="1"/>
        <v>-212.18000000000006</v>
      </c>
      <c r="I38" s="32">
        <v>1334.16</v>
      </c>
      <c r="J38" s="3">
        <v>3316.01</v>
      </c>
      <c r="K38" s="44">
        <v>2267.36</v>
      </c>
      <c r="L38" s="14">
        <f t="shared" si="4"/>
        <v>933.2</v>
      </c>
      <c r="M38" s="14">
        <f t="shared" si="2"/>
        <v>68.376150855998617</v>
      </c>
      <c r="N38" s="46">
        <v>3320</v>
      </c>
      <c r="O38" s="46">
        <f t="shared" si="3"/>
        <v>100.12032533074387</v>
      </c>
    </row>
    <row r="39" spans="1:17" ht="105" x14ac:dyDescent="0.25">
      <c r="A39" s="4">
        <v>32</v>
      </c>
      <c r="B39" s="2" t="s">
        <v>106</v>
      </c>
      <c r="C39" s="20" t="s">
        <v>39</v>
      </c>
      <c r="D39" s="3">
        <v>201.28</v>
      </c>
      <c r="E39" s="3">
        <v>79.650000000000006</v>
      </c>
      <c r="F39" s="3">
        <v>600</v>
      </c>
      <c r="G39" s="3">
        <v>582.25</v>
      </c>
      <c r="H39" s="14">
        <f t="shared" si="1"/>
        <v>-17.75</v>
      </c>
      <c r="I39" s="32">
        <v>415.86</v>
      </c>
      <c r="J39" s="3">
        <v>670.79</v>
      </c>
      <c r="K39" s="44">
        <v>494.98</v>
      </c>
      <c r="L39" s="14">
        <f t="shared" si="4"/>
        <v>79.12</v>
      </c>
      <c r="M39" s="14">
        <f t="shared" si="2"/>
        <v>73.79060510741067</v>
      </c>
      <c r="N39" s="46">
        <v>671</v>
      </c>
      <c r="O39" s="46">
        <f t="shared" si="3"/>
        <v>100.03130637010094</v>
      </c>
    </row>
    <row r="40" spans="1:17" ht="30" hidden="1" x14ac:dyDescent="0.25">
      <c r="A40" s="4">
        <v>33</v>
      </c>
      <c r="B40" s="11">
        <v>1.11090441400001E+16</v>
      </c>
      <c r="C40" s="20" t="s">
        <v>118</v>
      </c>
      <c r="D40" s="3">
        <v>146.41</v>
      </c>
      <c r="E40" s="3">
        <v>167.52</v>
      </c>
      <c r="F40" s="3">
        <v>21.05</v>
      </c>
      <c r="G40" s="3">
        <v>21.052</v>
      </c>
      <c r="H40" s="14">
        <f t="shared" si="1"/>
        <v>1.9999999999988916E-3</v>
      </c>
      <c r="I40" s="32">
        <v>21.052</v>
      </c>
      <c r="J40" s="3"/>
      <c r="K40" s="44">
        <v>0.78</v>
      </c>
      <c r="L40" s="14">
        <f t="shared" si="4"/>
        <v>-20.271999999999998</v>
      </c>
      <c r="M40" s="14" t="e">
        <f t="shared" si="2"/>
        <v>#DIV/0!</v>
      </c>
      <c r="N40" s="16"/>
      <c r="O40" s="16" t="e">
        <f t="shared" si="3"/>
        <v>#DIV/0!</v>
      </c>
    </row>
    <row r="41" spans="1:17" ht="60" x14ac:dyDescent="0.25">
      <c r="A41" s="4">
        <v>34</v>
      </c>
      <c r="B41" s="2" t="s">
        <v>107</v>
      </c>
      <c r="C41" s="20" t="s">
        <v>40</v>
      </c>
      <c r="D41" s="3">
        <v>921.41</v>
      </c>
      <c r="E41" s="3">
        <v>227.42</v>
      </c>
      <c r="F41" s="3">
        <v>189.2</v>
      </c>
      <c r="G41" s="3">
        <v>203.86</v>
      </c>
      <c r="H41" s="14">
        <f t="shared" si="1"/>
        <v>14.660000000000025</v>
      </c>
      <c r="I41" s="32">
        <v>140.28</v>
      </c>
      <c r="J41" s="3">
        <v>40</v>
      </c>
      <c r="K41" s="44">
        <v>188.48</v>
      </c>
      <c r="L41" s="14">
        <f t="shared" si="4"/>
        <v>48.199999999999989</v>
      </c>
      <c r="M41" s="14">
        <f t="shared" si="2"/>
        <v>471.2</v>
      </c>
      <c r="N41" s="46">
        <v>180</v>
      </c>
      <c r="O41" s="46">
        <f t="shared" si="3"/>
        <v>450</v>
      </c>
    </row>
    <row r="42" spans="1:17" ht="30" x14ac:dyDescent="0.25">
      <c r="A42" s="4">
        <v>35</v>
      </c>
      <c r="B42" s="48" t="s">
        <v>41</v>
      </c>
      <c r="C42" s="13" t="s">
        <v>42</v>
      </c>
      <c r="D42" s="8">
        <f t="shared" ref="D42:E42" si="14">D43</f>
        <v>186.55999999999997</v>
      </c>
      <c r="E42" s="8" t="e">
        <f t="shared" si="14"/>
        <v>#REF!</v>
      </c>
      <c r="F42" s="8">
        <v>366.37</v>
      </c>
      <c r="G42" s="8">
        <v>293.95</v>
      </c>
      <c r="H42" s="14">
        <f t="shared" si="1"/>
        <v>-72.420000000000016</v>
      </c>
      <c r="I42" s="31">
        <v>242.37</v>
      </c>
      <c r="J42" s="8">
        <v>404.6</v>
      </c>
      <c r="K42" s="43">
        <v>197.77</v>
      </c>
      <c r="L42" s="14">
        <f t="shared" si="4"/>
        <v>-44.599999999999994</v>
      </c>
      <c r="M42" s="14">
        <f t="shared" si="2"/>
        <v>48.880375679683638</v>
      </c>
      <c r="N42" s="50">
        <f>N43</f>
        <v>300</v>
      </c>
      <c r="O42" s="16">
        <f t="shared" si="3"/>
        <v>74.147305981216022</v>
      </c>
    </row>
    <row r="43" spans="1:17" ht="30" x14ac:dyDescent="0.25">
      <c r="A43" s="4">
        <v>36</v>
      </c>
      <c r="B43" s="2" t="s">
        <v>43</v>
      </c>
      <c r="C43" s="2" t="s">
        <v>44</v>
      </c>
      <c r="D43" s="3">
        <f>D44+D45+D46+D47</f>
        <v>186.55999999999997</v>
      </c>
      <c r="E43" s="3" t="e">
        <f>E44+E45+E46+E47+#REF!</f>
        <v>#REF!</v>
      </c>
      <c r="F43" s="3">
        <v>366.37</v>
      </c>
      <c r="G43" s="3">
        <v>293.95</v>
      </c>
      <c r="H43" s="14">
        <f t="shared" si="1"/>
        <v>-72.420000000000016</v>
      </c>
      <c r="I43" s="32">
        <v>242.37</v>
      </c>
      <c r="J43" s="3">
        <v>404.6</v>
      </c>
      <c r="K43" s="44">
        <v>197.77</v>
      </c>
      <c r="L43" s="14">
        <f t="shared" si="4"/>
        <v>-44.599999999999994</v>
      </c>
      <c r="M43" s="14">
        <f t="shared" si="2"/>
        <v>48.880375679683638</v>
      </c>
      <c r="N43" s="46">
        <f>N44+N46</f>
        <v>300</v>
      </c>
      <c r="O43" s="46">
        <f t="shared" si="3"/>
        <v>74.147305981216022</v>
      </c>
      <c r="P43" s="5"/>
      <c r="Q43" s="5"/>
    </row>
    <row r="44" spans="1:17" ht="14.25" customHeight="1" x14ac:dyDescent="0.25">
      <c r="A44" s="4">
        <v>37</v>
      </c>
      <c r="B44" s="2" t="s">
        <v>45</v>
      </c>
      <c r="C44" s="2" t="s">
        <v>71</v>
      </c>
      <c r="D44" s="3">
        <v>16.93</v>
      </c>
      <c r="E44" s="3">
        <v>3.09</v>
      </c>
      <c r="F44" s="3">
        <v>191</v>
      </c>
      <c r="G44" s="3">
        <v>128.47999999999999</v>
      </c>
      <c r="H44" s="14">
        <f t="shared" si="1"/>
        <v>-62.52000000000001</v>
      </c>
      <c r="I44" s="32">
        <v>97.4</v>
      </c>
      <c r="J44" s="3">
        <v>221.6</v>
      </c>
      <c r="K44" s="44">
        <v>109.11</v>
      </c>
      <c r="L44" s="14">
        <f t="shared" si="4"/>
        <v>11.709999999999994</v>
      </c>
      <c r="M44" s="14">
        <f t="shared" si="2"/>
        <v>49.237364620938628</v>
      </c>
      <c r="N44" s="16">
        <v>160</v>
      </c>
      <c r="O44" s="16">
        <f t="shared" si="3"/>
        <v>72.202166064981952</v>
      </c>
      <c r="P44" s="5"/>
      <c r="Q44" s="5"/>
    </row>
    <row r="45" spans="1:17" ht="15.75" hidden="1" x14ac:dyDescent="0.25">
      <c r="A45" s="4">
        <v>38</v>
      </c>
      <c r="B45" s="2" t="s">
        <v>46</v>
      </c>
      <c r="C45" s="2" t="s">
        <v>72</v>
      </c>
      <c r="D45" s="3">
        <v>0.3</v>
      </c>
      <c r="E45" s="3">
        <v>0.3</v>
      </c>
      <c r="F45" s="3">
        <v>0</v>
      </c>
      <c r="G45" s="3"/>
      <c r="H45" s="14">
        <f t="shared" si="1"/>
        <v>0</v>
      </c>
      <c r="I45" s="32"/>
      <c r="J45" s="3"/>
      <c r="K45" s="44"/>
      <c r="L45" s="14">
        <f t="shared" si="4"/>
        <v>0</v>
      </c>
      <c r="M45" s="14" t="e">
        <f t="shared" si="2"/>
        <v>#DIV/0!</v>
      </c>
      <c r="N45" s="16">
        <f t="shared" ref="N45:N72" si="15">J45+L45</f>
        <v>0</v>
      </c>
      <c r="O45" s="16" t="e">
        <f t="shared" si="3"/>
        <v>#DIV/0!</v>
      </c>
      <c r="P45" s="5"/>
      <c r="Q45" s="5"/>
    </row>
    <row r="46" spans="1:17" ht="15.75" x14ac:dyDescent="0.25">
      <c r="A46" s="4">
        <v>39</v>
      </c>
      <c r="B46" s="2" t="s">
        <v>47</v>
      </c>
      <c r="C46" s="2" t="s">
        <v>73</v>
      </c>
      <c r="D46" s="3">
        <v>169.01</v>
      </c>
      <c r="E46" s="3">
        <v>219.25</v>
      </c>
      <c r="F46" s="3">
        <v>161.37</v>
      </c>
      <c r="G46" s="3">
        <v>164.9</v>
      </c>
      <c r="H46" s="14">
        <f t="shared" si="1"/>
        <v>3.5300000000000011</v>
      </c>
      <c r="I46" s="32">
        <v>144.4</v>
      </c>
      <c r="J46" s="3">
        <v>179</v>
      </c>
      <c r="K46" s="44">
        <v>88.66</v>
      </c>
      <c r="L46" s="14">
        <f t="shared" si="4"/>
        <v>-55.740000000000009</v>
      </c>
      <c r="M46" s="14">
        <f t="shared" si="2"/>
        <v>49.530726256983243</v>
      </c>
      <c r="N46" s="16">
        <v>140</v>
      </c>
      <c r="O46" s="16">
        <f t="shared" si="3"/>
        <v>78.212290502793294</v>
      </c>
      <c r="P46" s="5"/>
      <c r="Q46" s="5"/>
    </row>
    <row r="47" spans="1:17" ht="15.75" x14ac:dyDescent="0.25">
      <c r="A47" s="4">
        <v>40</v>
      </c>
      <c r="B47" s="2" t="s">
        <v>70</v>
      </c>
      <c r="C47" s="2" t="s">
        <v>74</v>
      </c>
      <c r="D47" s="3">
        <v>0.32</v>
      </c>
      <c r="E47" s="3">
        <v>-0.32</v>
      </c>
      <c r="F47" s="3">
        <v>14</v>
      </c>
      <c r="G47" s="3">
        <v>0.56999999999999995</v>
      </c>
      <c r="H47" s="14">
        <f t="shared" si="1"/>
        <v>-13.43</v>
      </c>
      <c r="I47" s="32">
        <v>0.56999999999999995</v>
      </c>
      <c r="J47" s="3">
        <v>4</v>
      </c>
      <c r="K47" s="44">
        <v>0</v>
      </c>
      <c r="L47" s="14">
        <f t="shared" si="4"/>
        <v>-0.56999999999999995</v>
      </c>
      <c r="M47" s="14">
        <f t="shared" si="2"/>
        <v>0</v>
      </c>
      <c r="N47" s="16"/>
      <c r="O47" s="16">
        <f t="shared" si="3"/>
        <v>0</v>
      </c>
      <c r="P47" s="5"/>
    </row>
    <row r="48" spans="1:17" ht="45" x14ac:dyDescent="0.25">
      <c r="A48" s="4">
        <v>41</v>
      </c>
      <c r="B48" s="48" t="s">
        <v>48</v>
      </c>
      <c r="C48" s="13" t="s">
        <v>49</v>
      </c>
      <c r="D48" s="8" t="e">
        <f>D50+#REF!+#REF!+#REF!</f>
        <v>#REF!</v>
      </c>
      <c r="E48" s="8" t="e">
        <f>E50+#REF!+#REF!+#REF!</f>
        <v>#REF!</v>
      </c>
      <c r="F48" s="8">
        <v>4585</v>
      </c>
      <c r="G48" s="8">
        <v>4718.26</v>
      </c>
      <c r="H48" s="14">
        <f t="shared" si="1"/>
        <v>133.26000000000022</v>
      </c>
      <c r="I48" s="31">
        <v>3065.57</v>
      </c>
      <c r="J48" s="8">
        <v>4603.2</v>
      </c>
      <c r="K48" s="43">
        <v>2935.75</v>
      </c>
      <c r="L48" s="14">
        <f t="shared" si="4"/>
        <v>-129.82000000000016</v>
      </c>
      <c r="M48" s="14">
        <f t="shared" si="2"/>
        <v>63.776286061870003</v>
      </c>
      <c r="N48" s="51">
        <f>N49+N50</f>
        <v>4284</v>
      </c>
      <c r="O48" s="46">
        <f t="shared" si="3"/>
        <v>93.065693430656935</v>
      </c>
      <c r="P48" s="5"/>
    </row>
    <row r="49" spans="1:16" ht="45" x14ac:dyDescent="0.25">
      <c r="A49" s="4">
        <v>42</v>
      </c>
      <c r="B49" s="2" t="s">
        <v>108</v>
      </c>
      <c r="C49" s="20" t="s">
        <v>50</v>
      </c>
      <c r="D49" s="3">
        <v>1797.92</v>
      </c>
      <c r="E49" s="3">
        <v>3576.69</v>
      </c>
      <c r="F49" s="3">
        <v>4585</v>
      </c>
      <c r="G49" s="3">
        <v>4718.26</v>
      </c>
      <c r="H49" s="14">
        <f t="shared" ref="H49" si="16">G49-F49</f>
        <v>133.26000000000022</v>
      </c>
      <c r="I49" s="32">
        <v>3065.57</v>
      </c>
      <c r="J49" s="3">
        <v>4603.2</v>
      </c>
      <c r="K49" s="44">
        <v>2804.87</v>
      </c>
      <c r="L49" s="14">
        <f t="shared" ref="L49" si="17">K49-I49</f>
        <v>-260.70000000000027</v>
      </c>
      <c r="M49" s="14">
        <f t="shared" ref="M49" si="18">K49*100/J49</f>
        <v>60.933046576294757</v>
      </c>
      <c r="N49" s="46">
        <v>4153</v>
      </c>
      <c r="O49" s="46">
        <f t="shared" ref="O49" si="19">N49/J49*100</f>
        <v>90.219847062912763</v>
      </c>
      <c r="P49" s="5"/>
    </row>
    <row r="50" spans="1:16" ht="36" customHeight="1" x14ac:dyDescent="0.25">
      <c r="A50" s="4">
        <v>42</v>
      </c>
      <c r="B50" s="2" t="s">
        <v>155</v>
      </c>
      <c r="C50" s="20" t="s">
        <v>156</v>
      </c>
      <c r="D50" s="3">
        <v>1797.92</v>
      </c>
      <c r="E50" s="3">
        <v>3576.69</v>
      </c>
      <c r="F50" s="3"/>
      <c r="G50" s="3"/>
      <c r="H50" s="14">
        <f t="shared" si="1"/>
        <v>0</v>
      </c>
      <c r="I50" s="32"/>
      <c r="J50" s="3"/>
      <c r="K50" s="44">
        <v>130.88</v>
      </c>
      <c r="L50" s="14">
        <f t="shared" si="4"/>
        <v>130.88</v>
      </c>
      <c r="M50" s="14" t="e">
        <f t="shared" si="2"/>
        <v>#DIV/0!</v>
      </c>
      <c r="N50" s="46">
        <v>131</v>
      </c>
      <c r="O50" s="46" t="e">
        <f t="shared" si="3"/>
        <v>#DIV/0!</v>
      </c>
      <c r="P50" s="5"/>
    </row>
    <row r="51" spans="1:16" ht="45" x14ac:dyDescent="0.25">
      <c r="A51" s="4">
        <v>43</v>
      </c>
      <c r="B51" s="48" t="s">
        <v>51</v>
      </c>
      <c r="C51" s="13" t="s">
        <v>52</v>
      </c>
      <c r="D51" s="8" t="e">
        <f>D54+#REF!+D53+D56</f>
        <v>#REF!</v>
      </c>
      <c r="E51" s="8" t="e">
        <f>E54+#REF!+E53+E56+#REF!</f>
        <v>#REF!</v>
      </c>
      <c r="F51" s="8">
        <v>105.06</v>
      </c>
      <c r="G51" s="8">
        <v>113.91</v>
      </c>
      <c r="H51" s="14">
        <f t="shared" si="1"/>
        <v>8.8499999999999943</v>
      </c>
      <c r="I51" s="31">
        <v>91.56</v>
      </c>
      <c r="J51" s="8">
        <v>354.15</v>
      </c>
      <c r="K51" s="43">
        <v>185.33</v>
      </c>
      <c r="L51" s="14">
        <f t="shared" si="4"/>
        <v>93.77000000000001</v>
      </c>
      <c r="M51" s="14">
        <f t="shared" si="2"/>
        <v>52.330933220386846</v>
      </c>
      <c r="N51" s="51">
        <f>N52+N53+N54+N55</f>
        <v>339.34999999999997</v>
      </c>
      <c r="O51" s="46">
        <f t="shared" si="3"/>
        <v>95.82097981081462</v>
      </c>
      <c r="P51" s="5"/>
    </row>
    <row r="52" spans="1:16" s="5" customFormat="1" ht="150" x14ac:dyDescent="0.25">
      <c r="A52" s="4">
        <v>44</v>
      </c>
      <c r="B52" s="36" t="s">
        <v>135</v>
      </c>
      <c r="C52" s="37" t="s">
        <v>136</v>
      </c>
      <c r="D52" s="38">
        <v>786.76</v>
      </c>
      <c r="E52" s="38">
        <v>1714.8</v>
      </c>
      <c r="F52" s="38">
        <v>29.6</v>
      </c>
      <c r="G52" s="3">
        <v>29.6</v>
      </c>
      <c r="H52" s="14">
        <f t="shared" ref="H52" si="20">G52-F52</f>
        <v>0</v>
      </c>
      <c r="I52" s="32">
        <v>29.6</v>
      </c>
      <c r="J52" s="3"/>
      <c r="K52" s="44"/>
      <c r="L52" s="14">
        <f t="shared" ref="L52" si="21">K52-I52</f>
        <v>-29.6</v>
      </c>
      <c r="M52" s="14" t="e">
        <f t="shared" ref="M52" si="22">K52*100/J52</f>
        <v>#DIV/0!</v>
      </c>
      <c r="N52" s="46"/>
      <c r="O52" s="46" t="e">
        <f t="shared" ref="O52" si="23">N52/J52*100</f>
        <v>#DIV/0!</v>
      </c>
    </row>
    <row r="53" spans="1:16" s="5" customFormat="1" ht="150" x14ac:dyDescent="0.25">
      <c r="A53" s="4">
        <v>44</v>
      </c>
      <c r="B53" s="36" t="s">
        <v>158</v>
      </c>
      <c r="C53" s="37" t="s">
        <v>157</v>
      </c>
      <c r="D53" s="38">
        <v>786.76</v>
      </c>
      <c r="E53" s="38">
        <v>1714.8</v>
      </c>
      <c r="F53" s="38"/>
      <c r="G53" s="3"/>
      <c r="H53" s="14">
        <f t="shared" si="1"/>
        <v>0</v>
      </c>
      <c r="I53" s="32"/>
      <c r="J53" s="3">
        <v>303.14999999999998</v>
      </c>
      <c r="K53" s="44">
        <v>153.15</v>
      </c>
      <c r="L53" s="14">
        <f t="shared" si="4"/>
        <v>153.15</v>
      </c>
      <c r="M53" s="14">
        <f t="shared" si="2"/>
        <v>50.51954477981198</v>
      </c>
      <c r="N53" s="46">
        <v>295.14999999999998</v>
      </c>
      <c r="O53" s="46">
        <f t="shared" si="3"/>
        <v>97.361042388256635</v>
      </c>
    </row>
    <row r="54" spans="1:16" ht="60" x14ac:dyDescent="0.25">
      <c r="A54" s="4">
        <v>45</v>
      </c>
      <c r="B54" s="2" t="s">
        <v>109</v>
      </c>
      <c r="C54" s="20" t="s">
        <v>53</v>
      </c>
      <c r="D54" s="3">
        <v>1440.81</v>
      </c>
      <c r="E54" s="3">
        <v>2803.26</v>
      </c>
      <c r="F54" s="3">
        <v>37.68</v>
      </c>
      <c r="G54" s="3">
        <v>43.56</v>
      </c>
      <c r="H54" s="14">
        <f t="shared" si="1"/>
        <v>5.8800000000000026</v>
      </c>
      <c r="I54" s="32">
        <v>26.34</v>
      </c>
      <c r="J54" s="3">
        <v>33</v>
      </c>
      <c r="K54" s="44">
        <v>27.22</v>
      </c>
      <c r="L54" s="14">
        <f t="shared" si="4"/>
        <v>0.87999999999999901</v>
      </c>
      <c r="M54" s="14">
        <f t="shared" si="2"/>
        <v>82.484848484848484</v>
      </c>
      <c r="N54" s="46">
        <v>39.200000000000003</v>
      </c>
      <c r="O54" s="46">
        <f t="shared" si="3"/>
        <v>118.7878787878788</v>
      </c>
      <c r="P54" s="5"/>
    </row>
    <row r="55" spans="1:16" ht="75" x14ac:dyDescent="0.25">
      <c r="A55" s="4">
        <v>46</v>
      </c>
      <c r="B55" s="2" t="s">
        <v>110</v>
      </c>
      <c r="C55" s="20" t="s">
        <v>54</v>
      </c>
      <c r="D55" s="3">
        <v>11.64</v>
      </c>
      <c r="E55" s="3"/>
      <c r="F55" s="3">
        <v>8.81</v>
      </c>
      <c r="G55" s="3">
        <v>11.79</v>
      </c>
      <c r="H55" s="14">
        <f t="shared" si="1"/>
        <v>2.9799999999999986</v>
      </c>
      <c r="I55" s="32">
        <v>6.65</v>
      </c>
      <c r="J55" s="3">
        <v>18</v>
      </c>
      <c r="K55" s="44">
        <v>4.96</v>
      </c>
      <c r="L55" s="14">
        <f t="shared" si="4"/>
        <v>-1.6900000000000004</v>
      </c>
      <c r="M55" s="14">
        <f t="shared" si="2"/>
        <v>27.555555555555557</v>
      </c>
      <c r="N55" s="46">
        <v>5</v>
      </c>
      <c r="O55" s="46">
        <f t="shared" si="3"/>
        <v>27.777777777777779</v>
      </c>
      <c r="P55" s="5"/>
    </row>
    <row r="56" spans="1:16" ht="30" x14ac:dyDescent="0.25">
      <c r="A56" s="4">
        <v>47</v>
      </c>
      <c r="B56" s="2" t="s">
        <v>101</v>
      </c>
      <c r="C56" s="20" t="s">
        <v>111</v>
      </c>
      <c r="D56" s="3">
        <v>0.24</v>
      </c>
      <c r="E56" s="3"/>
      <c r="F56" s="3">
        <v>28.97</v>
      </c>
      <c r="G56" s="3">
        <v>28.97</v>
      </c>
      <c r="H56" s="14">
        <f t="shared" si="1"/>
        <v>0</v>
      </c>
      <c r="I56" s="32">
        <v>28.97</v>
      </c>
      <c r="J56" s="3"/>
      <c r="K56" s="44"/>
      <c r="L56" s="14">
        <f t="shared" si="4"/>
        <v>-28.97</v>
      </c>
      <c r="M56" s="14" t="e">
        <f t="shared" si="2"/>
        <v>#DIV/0!</v>
      </c>
      <c r="N56" s="16"/>
      <c r="O56" s="16" t="e">
        <f t="shared" si="3"/>
        <v>#DIV/0!</v>
      </c>
      <c r="P56" s="5"/>
    </row>
    <row r="57" spans="1:16" ht="30" x14ac:dyDescent="0.25">
      <c r="A57" s="4">
        <v>48</v>
      </c>
      <c r="B57" s="48" t="s">
        <v>55</v>
      </c>
      <c r="C57" s="13" t="s">
        <v>56</v>
      </c>
      <c r="D57" s="8">
        <v>312.64999999999998</v>
      </c>
      <c r="E57" s="8">
        <v>646.69000000000005</v>
      </c>
      <c r="F57" s="8">
        <v>848.47</v>
      </c>
      <c r="G57" s="8">
        <v>867.69</v>
      </c>
      <c r="H57" s="14">
        <f t="shared" si="1"/>
        <v>19.220000000000027</v>
      </c>
      <c r="I57" s="32">
        <v>813.24</v>
      </c>
      <c r="J57" s="8">
        <v>1143.17</v>
      </c>
      <c r="K57" s="43">
        <v>1730.58</v>
      </c>
      <c r="L57" s="14">
        <v>148.22</v>
      </c>
      <c r="M57" s="14">
        <f t="shared" si="2"/>
        <v>151.38430854553565</v>
      </c>
      <c r="N57" s="50">
        <f>N58+N59+N60+N61+N62+N63+N64+N65+N66+N67+N68+N69+N73+N74</f>
        <v>1846.85</v>
      </c>
      <c r="O57" s="16">
        <f t="shared" si="3"/>
        <v>161.55514927788516</v>
      </c>
      <c r="P57" s="5"/>
    </row>
    <row r="58" spans="1:16" s="5" customFormat="1" ht="90" x14ac:dyDescent="0.25">
      <c r="A58" s="4">
        <v>49</v>
      </c>
      <c r="B58" s="2" t="s">
        <v>80</v>
      </c>
      <c r="C58" s="2" t="s">
        <v>81</v>
      </c>
      <c r="D58" s="3"/>
      <c r="E58" s="3"/>
      <c r="F58" s="3">
        <v>-115.3</v>
      </c>
      <c r="G58" s="7">
        <v>-124.42</v>
      </c>
      <c r="H58" s="14">
        <f t="shared" si="1"/>
        <v>-9.1200000000000045</v>
      </c>
      <c r="I58" s="32">
        <v>-127.26</v>
      </c>
      <c r="J58" s="7">
        <v>8</v>
      </c>
      <c r="K58" s="44">
        <v>9.93</v>
      </c>
      <c r="L58" s="14">
        <f t="shared" si="4"/>
        <v>137.19</v>
      </c>
      <c r="M58" s="14">
        <f t="shared" si="2"/>
        <v>124.125</v>
      </c>
      <c r="N58" s="46">
        <v>14</v>
      </c>
      <c r="O58" s="46">
        <f t="shared" si="3"/>
        <v>175</v>
      </c>
    </row>
    <row r="59" spans="1:16" ht="150" x14ac:dyDescent="0.25">
      <c r="A59" s="4">
        <v>50</v>
      </c>
      <c r="B59" s="2" t="s">
        <v>82</v>
      </c>
      <c r="C59" s="2" t="s">
        <v>83</v>
      </c>
      <c r="D59" s="3"/>
      <c r="E59" s="3"/>
      <c r="F59" s="3">
        <v>63.15</v>
      </c>
      <c r="G59" s="3">
        <v>69.569999999999993</v>
      </c>
      <c r="H59" s="14">
        <f t="shared" si="1"/>
        <v>6.4199999999999946</v>
      </c>
      <c r="I59" s="32">
        <v>54.48</v>
      </c>
      <c r="J59" s="3">
        <v>57</v>
      </c>
      <c r="K59" s="44">
        <v>46.08</v>
      </c>
      <c r="L59" s="14">
        <f t="shared" si="4"/>
        <v>-8.3999999999999986</v>
      </c>
      <c r="M59" s="14">
        <f t="shared" si="2"/>
        <v>80.84210526315789</v>
      </c>
      <c r="N59" s="46">
        <v>65</v>
      </c>
      <c r="O59" s="46">
        <f t="shared" si="3"/>
        <v>114.03508771929825</v>
      </c>
      <c r="P59" s="5"/>
    </row>
    <row r="60" spans="1:16" ht="90" x14ac:dyDescent="0.25">
      <c r="A60" s="4">
        <v>51</v>
      </c>
      <c r="B60" s="2" t="s">
        <v>84</v>
      </c>
      <c r="C60" s="2" t="s">
        <v>85</v>
      </c>
      <c r="D60" s="3"/>
      <c r="E60" s="3"/>
      <c r="F60" s="3">
        <v>0.14000000000000001</v>
      </c>
      <c r="G60" s="3">
        <v>0.28999999999999998</v>
      </c>
      <c r="H60" s="14">
        <f t="shared" si="1"/>
        <v>0.14999999999999997</v>
      </c>
      <c r="I60" s="31">
        <v>0.14000000000000001</v>
      </c>
      <c r="J60" s="3">
        <v>10</v>
      </c>
      <c r="K60" s="44">
        <v>0.03</v>
      </c>
      <c r="L60" s="14">
        <f t="shared" si="4"/>
        <v>-0.11000000000000001</v>
      </c>
      <c r="M60" s="14">
        <f t="shared" si="2"/>
        <v>0.3</v>
      </c>
      <c r="N60" s="46">
        <v>5</v>
      </c>
      <c r="O60" s="46">
        <f t="shared" si="3"/>
        <v>50</v>
      </c>
      <c r="P60" s="5"/>
    </row>
    <row r="61" spans="1:16" ht="97.5" customHeight="1" x14ac:dyDescent="0.25">
      <c r="A61" s="4">
        <v>52</v>
      </c>
      <c r="B61" s="2" t="s">
        <v>96</v>
      </c>
      <c r="C61" s="2" t="s">
        <v>119</v>
      </c>
      <c r="D61" s="3"/>
      <c r="E61" s="3"/>
      <c r="F61" s="3">
        <v>1081.04</v>
      </c>
      <c r="G61" s="3">
        <v>1098.04</v>
      </c>
      <c r="H61" s="14">
        <f t="shared" si="1"/>
        <v>17</v>
      </c>
      <c r="I61" s="32">
        <v>1081.04</v>
      </c>
      <c r="J61" s="3">
        <v>10</v>
      </c>
      <c r="K61" s="44">
        <v>4.8099999999999996</v>
      </c>
      <c r="L61" s="14">
        <f t="shared" si="4"/>
        <v>-1076.23</v>
      </c>
      <c r="M61" s="14">
        <f t="shared" si="2"/>
        <v>48.099999999999994</v>
      </c>
      <c r="N61" s="46">
        <v>10</v>
      </c>
      <c r="O61" s="46">
        <f t="shared" si="3"/>
        <v>100</v>
      </c>
      <c r="P61" s="5"/>
    </row>
    <row r="62" spans="1:16" ht="30" x14ac:dyDescent="0.25">
      <c r="A62" s="4">
        <v>53</v>
      </c>
      <c r="B62" s="12" t="s">
        <v>99</v>
      </c>
      <c r="C62" s="2" t="s">
        <v>128</v>
      </c>
      <c r="D62" s="3"/>
      <c r="E62" s="3"/>
      <c r="F62" s="3">
        <v>2.04</v>
      </c>
      <c r="G62" s="3">
        <v>2</v>
      </c>
      <c r="H62" s="14">
        <f t="shared" si="1"/>
        <v>-4.0000000000000036E-2</v>
      </c>
      <c r="I62" s="32">
        <v>1.5</v>
      </c>
      <c r="J62" s="3">
        <v>0</v>
      </c>
      <c r="K62" s="44">
        <v>24.5</v>
      </c>
      <c r="L62" s="14">
        <f t="shared" si="4"/>
        <v>23</v>
      </c>
      <c r="M62" s="14" t="e">
        <f t="shared" si="2"/>
        <v>#DIV/0!</v>
      </c>
      <c r="N62" s="16">
        <v>24.5</v>
      </c>
      <c r="O62" s="16" t="e">
        <f t="shared" si="3"/>
        <v>#DIV/0!</v>
      </c>
      <c r="P62" s="5"/>
    </row>
    <row r="63" spans="1:16" ht="90" x14ac:dyDescent="0.25">
      <c r="A63" s="4">
        <v>54</v>
      </c>
      <c r="B63" s="2" t="s">
        <v>95</v>
      </c>
      <c r="C63" s="2" t="s">
        <v>120</v>
      </c>
      <c r="D63" s="3"/>
      <c r="E63" s="3"/>
      <c r="F63" s="3">
        <v>0</v>
      </c>
      <c r="G63" s="3">
        <v>0.02</v>
      </c>
      <c r="H63" s="14">
        <f t="shared" si="1"/>
        <v>0.02</v>
      </c>
      <c r="I63" s="32">
        <v>-0.15</v>
      </c>
      <c r="J63" s="3">
        <v>0</v>
      </c>
      <c r="K63" s="44">
        <v>0.22</v>
      </c>
      <c r="L63" s="14">
        <f t="shared" si="4"/>
        <v>0.37</v>
      </c>
      <c r="M63" s="14" t="e">
        <f t="shared" si="2"/>
        <v>#DIV/0!</v>
      </c>
      <c r="N63" s="46">
        <v>0.3</v>
      </c>
      <c r="O63" s="46" t="e">
        <f t="shared" si="3"/>
        <v>#DIV/0!</v>
      </c>
      <c r="P63" s="5"/>
    </row>
    <row r="64" spans="1:16" ht="30" x14ac:dyDescent="0.25">
      <c r="A64" s="4">
        <v>55</v>
      </c>
      <c r="B64" s="2" t="s">
        <v>129</v>
      </c>
      <c r="C64" s="2" t="s">
        <v>130</v>
      </c>
      <c r="D64" s="3"/>
      <c r="E64" s="3"/>
      <c r="F64" s="3"/>
      <c r="G64" s="3">
        <v>0.25</v>
      </c>
      <c r="H64" s="14">
        <f t="shared" si="1"/>
        <v>0.25</v>
      </c>
      <c r="I64" s="32">
        <v>0.25</v>
      </c>
      <c r="J64" s="3">
        <v>1</v>
      </c>
      <c r="K64" s="44">
        <v>0.75</v>
      </c>
      <c r="L64" s="14">
        <f t="shared" si="4"/>
        <v>0.5</v>
      </c>
      <c r="M64" s="14">
        <f t="shared" si="2"/>
        <v>75</v>
      </c>
      <c r="N64" s="46">
        <v>1</v>
      </c>
      <c r="O64" s="46">
        <f t="shared" si="3"/>
        <v>100</v>
      </c>
      <c r="P64" s="5"/>
    </row>
    <row r="65" spans="1:16" ht="60" customHeight="1" x14ac:dyDescent="0.25">
      <c r="A65" s="4">
        <v>56</v>
      </c>
      <c r="B65" s="2" t="s">
        <v>144</v>
      </c>
      <c r="C65" s="2" t="s">
        <v>145</v>
      </c>
      <c r="D65" s="3"/>
      <c r="E65" s="3"/>
      <c r="F65" s="3"/>
      <c r="G65" s="3"/>
      <c r="H65" s="14"/>
      <c r="I65" s="32">
        <v>1.25</v>
      </c>
      <c r="J65" s="3"/>
      <c r="K65" s="44">
        <v>-0.15</v>
      </c>
      <c r="L65" s="14"/>
      <c r="M65" s="14"/>
      <c r="N65" s="46">
        <v>-0.15</v>
      </c>
      <c r="O65" s="46"/>
      <c r="P65" s="5"/>
    </row>
    <row r="66" spans="1:16" ht="30" x14ac:dyDescent="0.25">
      <c r="A66" s="4">
        <v>57</v>
      </c>
      <c r="B66" s="2" t="s">
        <v>86</v>
      </c>
      <c r="C66" s="2" t="s">
        <v>131</v>
      </c>
      <c r="D66" s="3"/>
      <c r="E66" s="3"/>
      <c r="F66" s="3">
        <v>-194.19</v>
      </c>
      <c r="G66" s="3">
        <v>-189.61</v>
      </c>
      <c r="H66" s="14">
        <f t="shared" si="1"/>
        <v>4.5799999999999841</v>
      </c>
      <c r="I66" s="32">
        <v>-204.46</v>
      </c>
      <c r="J66" s="3"/>
      <c r="K66" s="44">
        <v>53.66</v>
      </c>
      <c r="L66" s="14">
        <f t="shared" si="4"/>
        <v>258.12</v>
      </c>
      <c r="M66" s="14" t="e">
        <f t="shared" si="2"/>
        <v>#DIV/0!</v>
      </c>
      <c r="N66" s="16">
        <v>60</v>
      </c>
      <c r="O66" s="16"/>
      <c r="P66" s="5"/>
    </row>
    <row r="67" spans="1:16" ht="90" x14ac:dyDescent="0.25">
      <c r="A67" s="4">
        <v>58</v>
      </c>
      <c r="B67" s="2" t="s">
        <v>100</v>
      </c>
      <c r="C67" s="2" t="s">
        <v>121</v>
      </c>
      <c r="D67" s="3"/>
      <c r="E67" s="3"/>
      <c r="F67" s="3"/>
      <c r="G67" s="3"/>
      <c r="H67" s="14">
        <f t="shared" si="1"/>
        <v>0</v>
      </c>
      <c r="I67" s="32">
        <v>19.100000000000001</v>
      </c>
      <c r="J67" s="3">
        <v>45</v>
      </c>
      <c r="K67" s="44">
        <v>4.2</v>
      </c>
      <c r="L67" s="14">
        <f t="shared" si="4"/>
        <v>-14.900000000000002</v>
      </c>
      <c r="M67" s="14">
        <f t="shared" si="2"/>
        <v>9.3333333333333339</v>
      </c>
      <c r="N67" s="46">
        <v>15</v>
      </c>
      <c r="O67" s="46">
        <f t="shared" si="3"/>
        <v>33.333333333333329</v>
      </c>
      <c r="P67" s="5"/>
    </row>
    <row r="68" spans="1:16" ht="60" x14ac:dyDescent="0.25">
      <c r="A68" s="4">
        <v>59</v>
      </c>
      <c r="B68" s="2" t="s">
        <v>97</v>
      </c>
      <c r="C68" s="2" t="s">
        <v>146</v>
      </c>
      <c r="D68" s="3"/>
      <c r="E68" s="3"/>
      <c r="F68" s="3"/>
      <c r="G68" s="3"/>
      <c r="H68" s="14">
        <f t="shared" ref="H68" si="24">G68-F68</f>
        <v>0</v>
      </c>
      <c r="I68" s="32"/>
      <c r="J68" s="3"/>
      <c r="K68" s="44">
        <v>63.13</v>
      </c>
      <c r="L68" s="14">
        <f t="shared" ref="L68" si="25">K68-I68</f>
        <v>63.13</v>
      </c>
      <c r="M68" s="14" t="e">
        <f t="shared" ref="M68" si="26">K68*100/J68</f>
        <v>#DIV/0!</v>
      </c>
      <c r="N68" s="46">
        <v>70</v>
      </c>
      <c r="O68" s="46" t="e">
        <f t="shared" ref="O68" si="27">N68/J68*100</f>
        <v>#DIV/0!</v>
      </c>
      <c r="P68" s="5"/>
    </row>
    <row r="69" spans="1:16" ht="32.25" customHeight="1" x14ac:dyDescent="0.25">
      <c r="A69" s="4">
        <v>59</v>
      </c>
      <c r="B69" s="2" t="s">
        <v>159</v>
      </c>
      <c r="C69" s="2" t="s">
        <v>160</v>
      </c>
      <c r="D69" s="3"/>
      <c r="E69" s="3"/>
      <c r="F69" s="3"/>
      <c r="G69" s="3"/>
      <c r="H69" s="14">
        <f t="shared" si="1"/>
        <v>0</v>
      </c>
      <c r="I69" s="32"/>
      <c r="J69" s="3">
        <v>82.17</v>
      </c>
      <c r="K69" s="44">
        <v>82.17</v>
      </c>
      <c r="L69" s="14">
        <f t="shared" si="4"/>
        <v>82.17</v>
      </c>
      <c r="M69" s="14">
        <f t="shared" si="2"/>
        <v>100</v>
      </c>
      <c r="N69" s="46">
        <v>82.1</v>
      </c>
      <c r="O69" s="46">
        <f t="shared" si="3"/>
        <v>99.914810758184245</v>
      </c>
      <c r="P69" s="5"/>
    </row>
    <row r="70" spans="1:16" ht="0.75" customHeight="1" x14ac:dyDescent="0.25">
      <c r="A70" s="4">
        <v>60</v>
      </c>
      <c r="B70" s="2" t="s">
        <v>115</v>
      </c>
      <c r="C70" s="2" t="s">
        <v>87</v>
      </c>
      <c r="D70" s="3"/>
      <c r="E70" s="3"/>
      <c r="F70" s="3">
        <v>0.7</v>
      </c>
      <c r="G70" s="3">
        <v>0.69899999999999995</v>
      </c>
      <c r="H70" s="14">
        <f t="shared" si="1"/>
        <v>-1.0000000000000009E-3</v>
      </c>
      <c r="I70" s="32">
        <v>0.7</v>
      </c>
      <c r="J70" s="3"/>
      <c r="K70" s="44"/>
      <c r="L70" s="14">
        <f t="shared" si="4"/>
        <v>-0.7</v>
      </c>
      <c r="M70" s="14" t="e">
        <f t="shared" si="2"/>
        <v>#DIV/0!</v>
      </c>
      <c r="N70" s="46"/>
      <c r="O70" s="46" t="e">
        <f t="shared" si="3"/>
        <v>#DIV/0!</v>
      </c>
      <c r="P70" s="5"/>
    </row>
    <row r="71" spans="1:16" ht="105" hidden="1" x14ac:dyDescent="0.25">
      <c r="A71" s="4">
        <v>61</v>
      </c>
      <c r="B71" s="2" t="s">
        <v>132</v>
      </c>
      <c r="C71" s="2" t="s">
        <v>88</v>
      </c>
      <c r="D71" s="3"/>
      <c r="E71" s="3"/>
      <c r="F71" s="3">
        <v>-9.44</v>
      </c>
      <c r="G71" s="3">
        <v>-9.44</v>
      </c>
      <c r="H71" s="14">
        <f t="shared" ref="H71:H77" si="28">G71-F71</f>
        <v>0</v>
      </c>
      <c r="I71" s="32">
        <v>-13.255000000000001</v>
      </c>
      <c r="J71" s="3"/>
      <c r="K71" s="44"/>
      <c r="L71" s="14">
        <f t="shared" si="4"/>
        <v>13.255000000000001</v>
      </c>
      <c r="M71" s="14" t="e">
        <f t="shared" si="2"/>
        <v>#DIV/0!</v>
      </c>
      <c r="N71" s="46"/>
      <c r="O71" s="46" t="e">
        <f t="shared" ref="O71:O77" si="29">N71/J71*100</f>
        <v>#DIV/0!</v>
      </c>
      <c r="P71" s="5"/>
    </row>
    <row r="72" spans="1:16" ht="0.75" customHeight="1" x14ac:dyDescent="0.25">
      <c r="A72" s="4">
        <v>62</v>
      </c>
      <c r="B72" s="2" t="s">
        <v>98</v>
      </c>
      <c r="C72" s="2"/>
      <c r="D72" s="3"/>
      <c r="E72" s="3"/>
      <c r="F72" s="3"/>
      <c r="G72" s="3"/>
      <c r="H72" s="14">
        <f t="shared" si="28"/>
        <v>0</v>
      </c>
      <c r="I72" s="32"/>
      <c r="J72" s="3"/>
      <c r="K72" s="44"/>
      <c r="L72" s="14">
        <f t="shared" si="4"/>
        <v>0</v>
      </c>
      <c r="M72" s="14" t="e">
        <f t="shared" si="2"/>
        <v>#DIV/0!</v>
      </c>
      <c r="N72" s="16">
        <f t="shared" si="15"/>
        <v>0</v>
      </c>
      <c r="O72" s="16" t="e">
        <f t="shared" si="29"/>
        <v>#DIV/0!</v>
      </c>
      <c r="P72" s="5"/>
    </row>
    <row r="73" spans="1:16" ht="105" x14ac:dyDescent="0.25">
      <c r="A73" s="4">
        <v>63</v>
      </c>
      <c r="B73" s="2" t="s">
        <v>89</v>
      </c>
      <c r="C73" s="2" t="s">
        <v>90</v>
      </c>
      <c r="D73" s="3"/>
      <c r="E73" s="3"/>
      <c r="F73" s="3">
        <v>-0.1</v>
      </c>
      <c r="G73" s="3">
        <v>-0.1</v>
      </c>
      <c r="H73" s="14">
        <f t="shared" si="28"/>
        <v>0</v>
      </c>
      <c r="I73" s="32">
        <v>-0.1</v>
      </c>
      <c r="J73" s="3"/>
      <c r="K73" s="44">
        <v>0.1</v>
      </c>
      <c r="L73" s="14">
        <f t="shared" si="4"/>
        <v>0.2</v>
      </c>
      <c r="M73" s="14" t="e">
        <f t="shared" si="2"/>
        <v>#DIV/0!</v>
      </c>
      <c r="N73" s="46">
        <v>0.1</v>
      </c>
      <c r="O73" s="46" t="e">
        <f t="shared" si="29"/>
        <v>#DIV/0!</v>
      </c>
      <c r="P73" s="5"/>
    </row>
    <row r="74" spans="1:16" ht="171" customHeight="1" x14ac:dyDescent="0.25">
      <c r="A74" s="4">
        <v>64</v>
      </c>
      <c r="B74" s="2" t="s">
        <v>147</v>
      </c>
      <c r="C74" s="2" t="s">
        <v>148</v>
      </c>
      <c r="D74" s="3"/>
      <c r="E74" s="3"/>
      <c r="F74" s="3"/>
      <c r="G74" s="32"/>
      <c r="H74" s="14">
        <f t="shared" ref="H74" si="30">G74-F74</f>
        <v>0</v>
      </c>
      <c r="I74" s="32"/>
      <c r="J74" s="3">
        <v>930</v>
      </c>
      <c r="K74" s="44">
        <v>1441.23</v>
      </c>
      <c r="L74" s="14">
        <f t="shared" ref="L74" si="31">K74-I74</f>
        <v>1441.23</v>
      </c>
      <c r="M74" s="14">
        <f t="shared" ref="M74" si="32">K74*100/J74</f>
        <v>154.97096774193548</v>
      </c>
      <c r="N74" s="46">
        <v>1500</v>
      </c>
      <c r="O74" s="46">
        <f t="shared" ref="O74" si="33">N74/J74*100</f>
        <v>161.29032258064515</v>
      </c>
      <c r="P74" s="5"/>
    </row>
    <row r="75" spans="1:16" ht="15" customHeight="1" x14ac:dyDescent="0.25">
      <c r="A75" s="4">
        <v>65</v>
      </c>
      <c r="B75" s="48" t="s">
        <v>57</v>
      </c>
      <c r="C75" s="13" t="s">
        <v>58</v>
      </c>
      <c r="D75" s="3">
        <f t="shared" ref="D75:E75" si="34">D76+D77</f>
        <v>7.56</v>
      </c>
      <c r="E75" s="3">
        <f t="shared" si="34"/>
        <v>24.34</v>
      </c>
      <c r="F75" s="3">
        <v>555.27</v>
      </c>
      <c r="G75" s="3">
        <v>536.73</v>
      </c>
      <c r="H75" s="14">
        <f t="shared" si="28"/>
        <v>-18.539999999999964</v>
      </c>
      <c r="I75" s="35">
        <v>551.59</v>
      </c>
      <c r="J75" s="3">
        <v>820.65</v>
      </c>
      <c r="K75" s="44">
        <v>820.65</v>
      </c>
      <c r="L75" s="14">
        <f t="shared" si="4"/>
        <v>269.05999999999995</v>
      </c>
      <c r="M75" s="14">
        <f t="shared" si="2"/>
        <v>100</v>
      </c>
      <c r="N75" s="50">
        <f>N76+N77+N78</f>
        <v>820.65000000000009</v>
      </c>
      <c r="O75" s="16">
        <f t="shared" si="29"/>
        <v>100.00000000000003</v>
      </c>
      <c r="P75" s="5"/>
    </row>
    <row r="76" spans="1:16" ht="30" hidden="1" x14ac:dyDescent="0.25">
      <c r="A76" s="4">
        <v>66</v>
      </c>
      <c r="B76" s="6" t="s">
        <v>134</v>
      </c>
      <c r="C76" s="6" t="s">
        <v>59</v>
      </c>
      <c r="D76" s="7"/>
      <c r="E76" s="7">
        <v>50.35</v>
      </c>
      <c r="F76" s="7">
        <v>75</v>
      </c>
      <c r="G76" s="7">
        <v>76.778000000000006</v>
      </c>
      <c r="H76" s="14">
        <f t="shared" si="28"/>
        <v>1.7780000000000058</v>
      </c>
      <c r="I76" s="34">
        <v>75</v>
      </c>
      <c r="J76" s="7"/>
      <c r="K76" s="44"/>
      <c r="L76" s="14">
        <f t="shared" si="4"/>
        <v>-75</v>
      </c>
      <c r="M76" s="14" t="e">
        <f t="shared" si="2"/>
        <v>#DIV/0!</v>
      </c>
      <c r="N76" s="46"/>
      <c r="O76" s="46" t="e">
        <f t="shared" si="29"/>
        <v>#DIV/0!</v>
      </c>
      <c r="P76" s="5"/>
    </row>
    <row r="77" spans="1:16" ht="45" hidden="1" x14ac:dyDescent="0.25">
      <c r="A77" s="4">
        <v>67</v>
      </c>
      <c r="B77" s="17" t="s">
        <v>133</v>
      </c>
      <c r="C77" s="18" t="s">
        <v>60</v>
      </c>
      <c r="D77" s="19">
        <v>7.56</v>
      </c>
      <c r="E77" s="19">
        <v>-26.01</v>
      </c>
      <c r="F77" s="19"/>
      <c r="G77" s="15">
        <v>-20.32</v>
      </c>
      <c r="H77" s="14">
        <f t="shared" si="28"/>
        <v>-20.32</v>
      </c>
      <c r="I77" s="35">
        <v>-3.68</v>
      </c>
      <c r="J77" s="15"/>
      <c r="K77" s="45"/>
      <c r="L77" s="14">
        <f t="shared" si="4"/>
        <v>3.68</v>
      </c>
      <c r="M77" s="14" t="e">
        <f t="shared" si="2"/>
        <v>#DIV/0!</v>
      </c>
      <c r="N77" s="46"/>
      <c r="O77" s="46" t="e">
        <f t="shared" si="29"/>
        <v>#DIV/0!</v>
      </c>
      <c r="P77" s="5"/>
    </row>
    <row r="78" spans="1:16" ht="30" x14ac:dyDescent="0.25">
      <c r="A78" s="4">
        <v>68</v>
      </c>
      <c r="B78" s="17" t="s">
        <v>124</v>
      </c>
      <c r="C78" s="18" t="s">
        <v>125</v>
      </c>
      <c r="D78" s="19"/>
      <c r="E78" s="19"/>
      <c r="F78" s="19">
        <v>480.27</v>
      </c>
      <c r="G78" s="15">
        <v>480.27</v>
      </c>
      <c r="H78" s="14"/>
      <c r="I78" s="35">
        <v>480.27</v>
      </c>
      <c r="J78" s="15">
        <v>820.65</v>
      </c>
      <c r="K78" s="45">
        <v>820.65</v>
      </c>
      <c r="L78" s="14">
        <f t="shared" si="4"/>
        <v>340.38</v>
      </c>
      <c r="M78" s="14">
        <f t="shared" ref="M78:M80" si="35">K78*100/J78</f>
        <v>100</v>
      </c>
      <c r="N78" s="16">
        <f>N79+N80</f>
        <v>820.65000000000009</v>
      </c>
      <c r="O78" s="16"/>
    </row>
    <row r="79" spans="1:16" ht="60" x14ac:dyDescent="0.25">
      <c r="A79" s="4">
        <v>69</v>
      </c>
      <c r="B79" s="17" t="s">
        <v>123</v>
      </c>
      <c r="C79" s="18" t="s">
        <v>127</v>
      </c>
      <c r="D79" s="19">
        <v>7.56</v>
      </c>
      <c r="E79" s="19">
        <v>-26.01</v>
      </c>
      <c r="F79" s="19">
        <v>336.30099999999999</v>
      </c>
      <c r="G79" s="15">
        <v>336.30099999999999</v>
      </c>
      <c r="H79" s="14"/>
      <c r="I79" s="35">
        <v>336.3</v>
      </c>
      <c r="J79" s="15">
        <v>574.83000000000004</v>
      </c>
      <c r="K79" s="45">
        <v>574.83000000000004</v>
      </c>
      <c r="L79" s="14">
        <f t="shared" ref="L79:L80" si="36">K79-I79</f>
        <v>238.53000000000003</v>
      </c>
      <c r="M79" s="14">
        <f t="shared" si="35"/>
        <v>100</v>
      </c>
      <c r="N79" s="46">
        <v>574.83000000000004</v>
      </c>
      <c r="O79" s="46">
        <f t="shared" ref="O79" si="37">N79/J79*100</f>
        <v>100</v>
      </c>
    </row>
    <row r="80" spans="1:16" ht="45" x14ac:dyDescent="0.25">
      <c r="A80" s="4">
        <v>70</v>
      </c>
      <c r="B80" s="17" t="s">
        <v>137</v>
      </c>
      <c r="C80" s="18" t="s">
        <v>126</v>
      </c>
      <c r="D80" s="19">
        <v>7.56</v>
      </c>
      <c r="E80" s="19">
        <v>-26.01</v>
      </c>
      <c r="F80" s="19">
        <v>143.96899999999999</v>
      </c>
      <c r="G80" s="15">
        <v>143.96899999999999</v>
      </c>
      <c r="H80" s="14"/>
      <c r="I80" s="35">
        <v>143.97</v>
      </c>
      <c r="J80" s="15">
        <v>245.82</v>
      </c>
      <c r="K80" s="45">
        <v>245.82</v>
      </c>
      <c r="L80" s="14">
        <f t="shared" si="36"/>
        <v>101.85</v>
      </c>
      <c r="M80" s="14">
        <f t="shared" si="35"/>
        <v>100</v>
      </c>
      <c r="N80" s="46">
        <v>245.82</v>
      </c>
      <c r="O80" s="46">
        <f t="shared" ref="O80" si="38">N80/J80*100</f>
        <v>100</v>
      </c>
    </row>
    <row r="81" spans="1:15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26"/>
      <c r="L81" s="5"/>
      <c r="M81" s="5"/>
      <c r="N81" s="5"/>
      <c r="O81" s="5"/>
    </row>
    <row r="82" spans="1:15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26"/>
      <c r="L82" s="5"/>
      <c r="M82" s="5"/>
      <c r="N82" s="5"/>
      <c r="O82" s="5"/>
    </row>
    <row r="83" spans="1:15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</sheetData>
  <mergeCells count="1">
    <mergeCell ref="A4:O4"/>
  </mergeCells>
  <pageMargins left="0.25" right="0.25" top="0.75" bottom="0.75" header="0.3" footer="0.3"/>
  <pageSetup paperSize="9"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01.09.2022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2023-10-16T06:34:14Z</dcterms:modified>
</cp:coreProperties>
</file>